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6 PUENTE ARANDA/"/>
    </mc:Choice>
  </mc:AlternateContent>
  <xr:revisionPtr revIDLastSave="0" documentId="8_{017881DB-31A6-4CE3-8A0C-6B2D7588CCF8}" xr6:coauthVersionLast="47" xr6:coauthVersionMax="47" xr10:uidLastSave="{00000000-0000-0000-0000-000000000000}"/>
  <bookViews>
    <workbookView xWindow="-120" yWindow="-120" windowWidth="29040" windowHeight="158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5" i="1" l="1"/>
  <c r="AQ21" i="1"/>
  <c r="AQ20" i="1"/>
  <c r="AQ19" i="1"/>
  <c r="AQ18" i="1"/>
  <c r="AQ17" i="1"/>
  <c r="AM40" i="1"/>
  <c r="AL40" i="1"/>
  <c r="AG40" i="1"/>
  <c r="AQ37" i="1"/>
  <c r="AQ23" i="1"/>
  <c r="AQ24" i="1"/>
  <c r="AQ22" i="1"/>
  <c r="AQ40" i="1" l="1"/>
  <c r="AQ38" i="1"/>
  <c r="AQ36" i="1"/>
  <c r="AQ35" i="1"/>
  <c r="AQ34" i="1"/>
  <c r="AQ30" i="1"/>
  <c r="AQ31" i="1"/>
  <c r="AQ32" i="1"/>
  <c r="AQ27" i="1"/>
  <c r="AQ28" i="1"/>
  <c r="AQ29" i="1"/>
  <c r="AQ26" i="1"/>
  <c r="X40" i="1"/>
  <c r="X39" i="1"/>
  <c r="AP40" i="1"/>
  <c r="AK40" i="1"/>
  <c r="AF40" i="1"/>
  <c r="AH40" i="1" s="1"/>
  <c r="AA40" i="1"/>
  <c r="AC40" i="1" s="1"/>
  <c r="AP39" i="1"/>
  <c r="AR39" i="1" s="1"/>
  <c r="AP38" i="1"/>
  <c r="AK38" i="1"/>
  <c r="AM38" i="1" s="1"/>
  <c r="AJ38" i="1"/>
  <c r="AA38" i="1"/>
  <c r="AC38" i="1" s="1"/>
  <c r="AP37" i="1"/>
  <c r="AR37" i="1" s="1"/>
  <c r="AK37" i="1"/>
  <c r="AF37" i="1"/>
  <c r="AH37" i="1" s="1"/>
  <c r="AA37" i="1"/>
  <c r="X37" i="1"/>
  <c r="AP36" i="1"/>
  <c r="AK36" i="1"/>
  <c r="AM36" i="1" s="1"/>
  <c r="AF36" i="1"/>
  <c r="AH36" i="1" s="1"/>
  <c r="AA36" i="1"/>
  <c r="AC36" i="1" s="1"/>
  <c r="AP35" i="1"/>
  <c r="AK35" i="1"/>
  <c r="AM35" i="1" s="1"/>
  <c r="AF35" i="1"/>
  <c r="AH35" i="1" s="1"/>
  <c r="AA35" i="1"/>
  <c r="AC35" i="1" s="1"/>
  <c r="X35" i="1"/>
  <c r="AP34" i="1"/>
  <c r="AR34" i="1" s="1"/>
  <c r="AK34" i="1"/>
  <c r="AM34" i="1" s="1"/>
  <c r="AA34" i="1"/>
  <c r="AC34" i="1" s="1"/>
  <c r="P32" i="1"/>
  <c r="P31" i="1"/>
  <c r="P30" i="1"/>
  <c r="P29" i="1"/>
  <c r="P28" i="1"/>
  <c r="P27" i="1"/>
  <c r="P26" i="1"/>
  <c r="AR35" i="1" l="1"/>
  <c r="AR36" i="1"/>
  <c r="AR40" i="1"/>
  <c r="AR38" i="1"/>
  <c r="AP17" i="1"/>
  <c r="AR17" i="1" s="1"/>
  <c r="AK17" i="1"/>
  <c r="AM17" i="1" s="1"/>
  <c r="AM41" i="1"/>
  <c r="AP32" i="1"/>
  <c r="AR32" i="1" s="1"/>
  <c r="AP31" i="1"/>
  <c r="AR31" i="1" s="1"/>
  <c r="AP30" i="1"/>
  <c r="AR30" i="1" s="1"/>
  <c r="AP29" i="1"/>
  <c r="AR29" i="1" s="1"/>
  <c r="AP28" i="1"/>
  <c r="AR28" i="1" s="1"/>
  <c r="AP27" i="1"/>
  <c r="AR27" i="1" s="1"/>
  <c r="AP26" i="1"/>
  <c r="AR26" i="1" s="1"/>
  <c r="AP25" i="1"/>
  <c r="AR25" i="1" s="1"/>
  <c r="AP24" i="1"/>
  <c r="AR24" i="1" s="1"/>
  <c r="AP23" i="1"/>
  <c r="AR23" i="1" s="1"/>
  <c r="AP22" i="1"/>
  <c r="AR22" i="1" s="1"/>
  <c r="AP21" i="1"/>
  <c r="AR21" i="1" s="1"/>
  <c r="AP20" i="1"/>
  <c r="AR20" i="1" s="1"/>
  <c r="AP19" i="1"/>
  <c r="AR19" i="1" s="1"/>
  <c r="AP18" i="1"/>
  <c r="AR18" i="1" s="1"/>
  <c r="AK32" i="1"/>
  <c r="AM32" i="1" s="1"/>
  <c r="AK31" i="1"/>
  <c r="AM31" i="1" s="1"/>
  <c r="AK30" i="1"/>
  <c r="AM30"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H41" i="1"/>
  <c r="AF32" i="1"/>
  <c r="AH32" i="1" s="1"/>
  <c r="AF31" i="1"/>
  <c r="AH31" i="1" s="1"/>
  <c r="AF30" i="1"/>
  <c r="AH30" i="1" s="1"/>
  <c r="AF29" i="1"/>
  <c r="AH29" i="1" s="1"/>
  <c r="AF28" i="1"/>
  <c r="AH28" i="1" s="1"/>
  <c r="AF27" i="1"/>
  <c r="AH27" i="1" s="1"/>
  <c r="AF26" i="1"/>
  <c r="AH26" i="1" s="1"/>
  <c r="AF25" i="1"/>
  <c r="AF24" i="1"/>
  <c r="AH24" i="1" s="1"/>
  <c r="AF23" i="1"/>
  <c r="AH23" i="1" s="1"/>
  <c r="AF22" i="1"/>
  <c r="AH22" i="1" s="1"/>
  <c r="AF21" i="1"/>
  <c r="AH21" i="1" s="1"/>
  <c r="AF20" i="1"/>
  <c r="AH20" i="1" s="1"/>
  <c r="AF19" i="1"/>
  <c r="AH19" i="1" s="1"/>
  <c r="AF18" i="1"/>
  <c r="AH18" i="1" s="1"/>
  <c r="AF17" i="1"/>
  <c r="AC41" i="1"/>
  <c r="AA32" i="1"/>
  <c r="AC32" i="1" s="1"/>
  <c r="AA31" i="1"/>
  <c r="AC31" i="1" s="1"/>
  <c r="AA30" i="1"/>
  <c r="AC30" i="1" s="1"/>
  <c r="AA29" i="1"/>
  <c r="AC29" i="1" s="1"/>
  <c r="AA28" i="1"/>
  <c r="AC28" i="1" s="1"/>
  <c r="AA27" i="1"/>
  <c r="AC27" i="1" s="1"/>
  <c r="AA26" i="1"/>
  <c r="AC26" i="1" s="1"/>
  <c r="AA25" i="1"/>
  <c r="AA24" i="1"/>
  <c r="AC24" i="1" s="1"/>
  <c r="AA23" i="1"/>
  <c r="AC23" i="1" s="1"/>
  <c r="AA22" i="1"/>
  <c r="AC22" i="1" s="1"/>
  <c r="AA21" i="1"/>
  <c r="AC21" i="1" s="1"/>
  <c r="AA20" i="1"/>
  <c r="AC20" i="1" s="1"/>
  <c r="AA19" i="1"/>
  <c r="AC19" i="1" s="1"/>
  <c r="AA18" i="1"/>
  <c r="AC18" i="1" s="1"/>
  <c r="AA17" i="1"/>
  <c r="X41" i="1"/>
  <c r="V32" i="1"/>
  <c r="X32" i="1" s="1"/>
  <c r="V31" i="1"/>
  <c r="X31" i="1" s="1"/>
  <c r="V30" i="1"/>
  <c r="X30" i="1" s="1"/>
  <c r="V29" i="1"/>
  <c r="X29" i="1" s="1"/>
  <c r="V28" i="1"/>
  <c r="X28" i="1" s="1"/>
  <c r="V27" i="1"/>
  <c r="X27" i="1" s="1"/>
  <c r="V26" i="1"/>
  <c r="X26" i="1" s="1"/>
  <c r="V24" i="1"/>
  <c r="V23" i="1"/>
  <c r="X23" i="1" s="1"/>
  <c r="V22" i="1"/>
  <c r="V21" i="1"/>
  <c r="X21" i="1" s="1"/>
  <c r="V20" i="1"/>
  <c r="X20" i="1" s="1"/>
  <c r="V19" i="1"/>
  <c r="X19" i="1" s="1"/>
  <c r="V18" i="1"/>
  <c r="X18" i="1" s="1"/>
  <c r="AR41" i="1" l="1"/>
  <c r="AC33" i="1"/>
  <c r="AC42" i="1" s="1"/>
  <c r="AR33" i="1"/>
  <c r="X33" i="1"/>
  <c r="X42" i="1" s="1"/>
  <c r="AM33" i="1"/>
  <c r="AM42" i="1" s="1"/>
  <c r="AH33" i="1"/>
  <c r="AH42" i="1" s="1"/>
  <c r="AR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4" authorId="0" shapeId="0" xr:uid="{00000000-0006-0000-0000-000005000000}">
      <text>
        <r>
          <rPr>
            <b/>
            <sz val="9"/>
            <color indexed="81"/>
            <rFont val="Tahoma"/>
            <family val="2"/>
          </rPr>
          <t>Indique el nombre del proceso al cual está asociada la meta</t>
        </r>
      </text>
    </comment>
    <comment ref="A16" authorId="0" shapeId="0" xr:uid="{00000000-0006-0000-0000-000006000000}">
      <text>
        <r>
          <rPr>
            <b/>
            <sz val="9"/>
            <color indexed="81"/>
            <rFont val="Tahoma"/>
            <family val="2"/>
          </rPr>
          <t>Incluya el número del objetivo estratégico, de acuerdo con lo adoptado en el Plan Estratégico Institucional</t>
        </r>
      </text>
    </comment>
    <comment ref="B16"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6" authorId="0" shapeId="0" xr:uid="{00000000-0006-0000-0000-000008000000}">
      <text>
        <r>
          <rPr>
            <b/>
            <sz val="9"/>
            <color indexed="81"/>
            <rFont val="Tahoma"/>
            <family val="2"/>
          </rPr>
          <t>Escriba el número de la meta, en orden consecutivo</t>
        </r>
      </text>
    </comment>
    <comment ref="E16"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6" authorId="0" shapeId="0" xr:uid="{00000000-0006-0000-0000-00000A000000}">
      <text>
        <r>
          <rPr>
            <b/>
            <sz val="9"/>
            <color indexed="81"/>
            <rFont val="Tahoma"/>
            <family val="2"/>
          </rPr>
          <t xml:space="preserve">Seleccione la opción que corresponda
</t>
        </r>
      </text>
    </comment>
    <comment ref="G16" authorId="0" shapeId="0" xr:uid="{00000000-0006-0000-0000-00000B000000}">
      <text>
        <r>
          <rPr>
            <b/>
            <sz val="9"/>
            <color indexed="81"/>
            <rFont val="Tahoma"/>
            <family val="2"/>
          </rPr>
          <t>Indique un nombre corto que refleje lo que pretende medir. 
Ej. Porcentaje de giros acumulados</t>
        </r>
      </text>
    </comment>
    <comment ref="H16"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6"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6"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6"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6" authorId="0" shapeId="0" xr:uid="{00000000-0006-0000-0000-000010000000}">
      <text>
        <r>
          <rPr>
            <b/>
            <sz val="9"/>
            <color indexed="81"/>
            <rFont val="Tahoma"/>
            <family val="2"/>
          </rPr>
          <t xml:space="preserve">Indique la magnitud programada para el trimestre. </t>
        </r>
      </text>
    </comment>
    <comment ref="M16" authorId="0" shapeId="0" xr:uid="{00000000-0006-0000-0000-000011000000}">
      <text>
        <r>
          <rPr>
            <b/>
            <sz val="9"/>
            <color indexed="81"/>
            <rFont val="Tahoma"/>
            <family val="2"/>
          </rPr>
          <t xml:space="preserve">Indique la magnitud programada para el trimestre. </t>
        </r>
      </text>
    </comment>
    <comment ref="N16" authorId="0" shapeId="0" xr:uid="{00000000-0006-0000-0000-000012000000}">
      <text>
        <r>
          <rPr>
            <b/>
            <sz val="9"/>
            <color indexed="81"/>
            <rFont val="Tahoma"/>
            <family val="2"/>
          </rPr>
          <t xml:space="preserve">Indique la magnitud programada para el trimestre. </t>
        </r>
      </text>
    </comment>
    <comment ref="O16" authorId="0" shapeId="0" xr:uid="{00000000-0006-0000-0000-000013000000}">
      <text>
        <r>
          <rPr>
            <b/>
            <sz val="9"/>
            <color indexed="81"/>
            <rFont val="Tahoma"/>
            <family val="2"/>
          </rPr>
          <t xml:space="preserve">Indique la magnitud programada para el trimestre. </t>
        </r>
      </text>
    </comment>
    <comment ref="P16" authorId="0" shapeId="0" xr:uid="{00000000-0006-0000-0000-000014000000}">
      <text>
        <r>
          <rPr>
            <b/>
            <sz val="9"/>
            <color indexed="81"/>
            <rFont val="Tahoma"/>
            <family val="2"/>
          </rPr>
          <t>Indique la programación total de la vigencia. 
Debe ser coherente con la meta.</t>
        </r>
      </text>
    </comment>
    <comment ref="Q16" authorId="0" shapeId="0" xr:uid="{00000000-0006-0000-0000-000015000000}">
      <text>
        <r>
          <rPr>
            <b/>
            <sz val="9"/>
            <color indexed="81"/>
            <rFont val="Tahoma"/>
            <family val="2"/>
          </rPr>
          <t xml:space="preserve">Indique el tipo de indicador: 
- Eficancia 
- Eficiencia 
- Efectividad </t>
        </r>
      </text>
    </comment>
    <comment ref="R16" authorId="0" shapeId="0" xr:uid="{00000000-0006-0000-0000-000016000000}">
      <text>
        <r>
          <rPr>
            <b/>
            <sz val="9"/>
            <color indexed="81"/>
            <rFont val="Tahoma"/>
            <family val="2"/>
          </rPr>
          <t>Indique la evidencia a presentar del cumplimiento de la meta. Se debe redactar de forma concreta y coherente con la meta</t>
        </r>
      </text>
    </comment>
    <comment ref="S16"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6" authorId="0" shapeId="0" xr:uid="{00000000-0006-0000-0000-000018000000}">
      <text>
        <r>
          <rPr>
            <b/>
            <sz val="9"/>
            <color indexed="81"/>
            <rFont val="Tahoma"/>
            <family val="2"/>
          </rPr>
          <t>Indique el área y grupo de trabajo (si se tiene), responsable de cumplir o ejecutar la meta</t>
        </r>
      </text>
    </comment>
    <comment ref="U16" authorId="0" shapeId="0" xr:uid="{00000000-0006-0000-0000-000019000000}">
      <text>
        <r>
          <rPr>
            <b/>
            <sz val="9"/>
            <color indexed="81"/>
            <rFont val="Tahoma"/>
            <family val="2"/>
          </rPr>
          <t>Indique el nombre de la dependencia responsable de reportar trimestralmente la meta a la OAP</t>
        </r>
      </text>
    </comment>
    <comment ref="V16" authorId="0" shapeId="0" xr:uid="{00000000-0006-0000-0000-00001A000000}">
      <text>
        <r>
          <rPr>
            <b/>
            <sz val="9"/>
            <color indexed="81"/>
            <rFont val="Tahoma"/>
            <family val="2"/>
          </rPr>
          <t>Indique la magnitud programada</t>
        </r>
      </text>
    </comment>
    <comment ref="W16" authorId="0" shapeId="0" xr:uid="{00000000-0006-0000-0000-00001B000000}">
      <text>
        <r>
          <rPr>
            <b/>
            <sz val="9"/>
            <color indexed="81"/>
            <rFont val="Tahoma"/>
            <family val="2"/>
          </rPr>
          <t>Indique la magnitud ejecutada. Corresponde al resultado de medir el indicador de la meta</t>
        </r>
      </text>
    </comment>
    <comment ref="X16"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6"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6" authorId="0" shapeId="0" xr:uid="{00000000-0006-0000-0000-00001E000000}">
      <text>
        <r>
          <rPr>
            <b/>
            <sz val="9"/>
            <color indexed="81"/>
            <rFont val="Tahoma"/>
            <family val="2"/>
          </rPr>
          <t xml:space="preserve">Indicar el nombre concreto de la evidencia aportada. </t>
        </r>
      </text>
    </comment>
    <comment ref="AA16" authorId="0" shapeId="0" xr:uid="{00000000-0006-0000-0000-00001F000000}">
      <text>
        <r>
          <rPr>
            <b/>
            <sz val="9"/>
            <color indexed="81"/>
            <rFont val="Tahoma"/>
            <family val="2"/>
          </rPr>
          <t>Indique la magnitud programada</t>
        </r>
      </text>
    </comment>
    <comment ref="AB16" authorId="0" shapeId="0" xr:uid="{00000000-0006-0000-0000-000020000000}">
      <text>
        <r>
          <rPr>
            <b/>
            <sz val="9"/>
            <color indexed="81"/>
            <rFont val="Tahoma"/>
            <family val="2"/>
          </rPr>
          <t>Indique la magnitud ejecutada. Corresponde al resultado de medir el indicador de la meta</t>
        </r>
      </text>
    </comment>
    <comment ref="AC16"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6"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6" authorId="0" shapeId="0" xr:uid="{00000000-0006-0000-0000-000023000000}">
      <text>
        <r>
          <rPr>
            <b/>
            <sz val="9"/>
            <color indexed="81"/>
            <rFont val="Tahoma"/>
            <family val="2"/>
          </rPr>
          <t xml:space="preserve">Indicar el nombre concreto de la evidencia aportada. </t>
        </r>
      </text>
    </comment>
    <comment ref="AF16" authorId="0" shapeId="0" xr:uid="{00000000-0006-0000-0000-000024000000}">
      <text>
        <r>
          <rPr>
            <b/>
            <sz val="9"/>
            <color indexed="81"/>
            <rFont val="Tahoma"/>
            <family val="2"/>
          </rPr>
          <t>Indique la magnitud programada</t>
        </r>
      </text>
    </comment>
    <comment ref="AG16" authorId="0" shapeId="0" xr:uid="{00000000-0006-0000-0000-000025000000}">
      <text>
        <r>
          <rPr>
            <b/>
            <sz val="9"/>
            <color indexed="81"/>
            <rFont val="Tahoma"/>
            <family val="2"/>
          </rPr>
          <t>Indique la magnitud ejecutada. Corresponde al resultado de medir el indicador de la meta</t>
        </r>
      </text>
    </comment>
    <comment ref="AH16"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6"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6" authorId="0" shapeId="0" xr:uid="{00000000-0006-0000-0000-000028000000}">
      <text>
        <r>
          <rPr>
            <b/>
            <sz val="9"/>
            <color indexed="81"/>
            <rFont val="Tahoma"/>
            <family val="2"/>
          </rPr>
          <t xml:space="preserve">Indicar el nombre concreto de la evidencia aportada. </t>
        </r>
      </text>
    </comment>
    <comment ref="AK16" authorId="0" shapeId="0" xr:uid="{00000000-0006-0000-0000-000029000000}">
      <text>
        <r>
          <rPr>
            <b/>
            <sz val="9"/>
            <color indexed="81"/>
            <rFont val="Tahoma"/>
            <family val="2"/>
          </rPr>
          <t>Indique la magnitud programada</t>
        </r>
      </text>
    </comment>
    <comment ref="AL16" authorId="0" shapeId="0" xr:uid="{00000000-0006-0000-0000-00002A000000}">
      <text>
        <r>
          <rPr>
            <b/>
            <sz val="9"/>
            <color indexed="81"/>
            <rFont val="Tahoma"/>
            <family val="2"/>
          </rPr>
          <t>Indique la magnitud ejecutada. Corresponde al resultado de medir el indicador de la meta</t>
        </r>
      </text>
    </comment>
    <comment ref="AM16"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6"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6" authorId="0" shapeId="0" xr:uid="{00000000-0006-0000-0000-00002D000000}">
      <text>
        <r>
          <rPr>
            <b/>
            <sz val="9"/>
            <color indexed="81"/>
            <rFont val="Tahoma"/>
            <family val="2"/>
          </rPr>
          <t xml:space="preserve">Indicar el nombre concreto de la evidencia aportada. </t>
        </r>
      </text>
    </comment>
    <comment ref="AP16" authorId="0" shapeId="0" xr:uid="{00000000-0006-0000-0000-00002E000000}">
      <text>
        <r>
          <rPr>
            <b/>
            <sz val="9"/>
            <color indexed="81"/>
            <rFont val="Tahoma"/>
            <family val="2"/>
          </rPr>
          <t>Indique la magnitud total programada para la vigencia</t>
        </r>
      </text>
    </comment>
    <comment ref="AQ16" authorId="0" shapeId="0" xr:uid="{00000000-0006-0000-0000-00002F000000}">
      <text>
        <r>
          <rPr>
            <b/>
            <sz val="9"/>
            <color indexed="81"/>
            <rFont val="Tahoma"/>
            <family val="2"/>
          </rPr>
          <t xml:space="preserve">Indique la magnitud ejecutada acumulada para la vigencia </t>
        </r>
      </text>
    </comment>
    <comment ref="AR16"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6" authorId="0" shapeId="0" xr:uid="{00000000-0006-0000-0000-000031000000}">
      <text>
        <r>
          <rPr>
            <b/>
            <sz val="9"/>
            <color indexed="81"/>
            <rFont val="Tahoma"/>
            <family val="2"/>
          </rPr>
          <t>Es la descripción detallada de los avances y logros obtenidos con la ejecución de la meta acumulados para la vigencia</t>
        </r>
      </text>
    </comment>
    <comment ref="E33" authorId="0" shapeId="0" xr:uid="{00000000-0006-0000-0000-000032000000}">
      <text>
        <r>
          <rPr>
            <b/>
            <sz val="9"/>
            <color indexed="81"/>
            <rFont val="Tahoma"/>
            <family val="2"/>
          </rPr>
          <t>Promedio obtenido para el periodo x 80%</t>
        </r>
      </text>
    </comment>
    <comment ref="E41" authorId="0" shapeId="0" xr:uid="{00000000-0006-0000-0000-000033000000}">
      <text>
        <r>
          <rPr>
            <b/>
            <sz val="9"/>
            <color indexed="81"/>
            <rFont val="Tahoma"/>
            <family val="2"/>
          </rPr>
          <t>Promedio obtenido en las metas transversales para el periodo x 20%</t>
        </r>
      </text>
    </comment>
    <comment ref="E42"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<sst xmlns="http://schemas.openxmlformats.org/spreadsheetml/2006/main" count="680" uniqueCount="344">
  <si>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PUENTE ARANDA</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</si>
  <si>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</si>
  <si>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</si>
  <si>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</si>
  <si>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</si>
  <si>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</si>
  <si>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</si>
  <si>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</si>
  <si>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14480</t>
    </r>
  </si>
  <si>
    <t>10 de mayo de 2024</t>
  </si>
  <si>
    <t>Para el primer trimestre de la vigencia 2024, el Plan de Gestión de la Alcaldía Local alcanzó un nivel de desempeño del 77,10% y del 26,70% acumulado para la vigencia. Se corrige el responsable de reporte.</t>
  </si>
  <si>
    <t>12 de junio de 2024</t>
  </si>
  <si>
    <t>Se realiza modificación al Plan de Gestión de la alcaldía Local de Puente Aranda, de conformidad con la solicitud de la Alcaldía y la aprobación de la Dirección para la Gestión Policiva Radicado No 20242200172253 Caso Hola No 52142</t>
  </si>
  <si>
    <t>30 de julio de 2024</t>
  </si>
  <si>
    <t xml:space="preserve">Para el segundo  trimestre de la vigencia 2024, el Plan de Gestión de la Alcaldía Local alcanzó un nivel de desempeño del 72,80% y del 55,61% acumulado para la vigencia. </t>
  </si>
  <si>
    <t>30 de octubre de 2024</t>
  </si>
  <si>
    <t xml:space="preserve">Para el tercer   trimestre de la vigencia 2024, el Plan de Gestión de la Alcaldía Local alcanzó un nivel de desempeño del 94,96% y del 71,78% acumulado para la vigencia. </t>
  </si>
  <si>
    <t>31 de enero de 2024</t>
  </si>
  <si>
    <t xml:space="preserve">Para el cuarto trimestre de la vigencia 2024, el Plan de Gestión de la Alcaldía Local alcanzó un nivel de desempeño del 97,40% y del 92,63% acumulado para la vigencia. </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</si>
  <si>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</si>
  <si>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</si>
  <si>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</si>
  <si>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</si>
  <si>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</si>
  <si>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</si>
  <si>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</si>
  <si>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</si>
  <si>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</si>
  <si>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</si>
  <si>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</si>
  <si>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</si>
  <si>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</si>
  <si>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</si>
  <si>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</si>
  <si>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</si>
  <si>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</si>
  <si>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</si>
  <si>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</si>
  <si>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</si>
  <si>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</si>
  <si>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</si>
  <si>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</si>
  <si>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</si>
  <si>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</si>
  <si>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</si>
  <si>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</si>
  <si>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</si>
  <si>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</si>
  <si>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</si>
  <si>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</si>
  <si>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</si>
  <si>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</si>
  <si>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</si>
  <si>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</si>
  <si>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</si>
  <si>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</si>
  <si>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</si>
  <si>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</si>
  <si>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</si>
  <si>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</si>
  <si>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</si>
  <si>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</si>
  <si>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</si>
  <si>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</si>
  <si>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</si>
  <si>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</si>
  <si>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</si>
  <si>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Administrativa y Financiera</t>
  </si>
  <si>
    <t>Dirección para la Gestión del Desarrollo Local</t>
  </si>
  <si>
    <t>No programada</t>
  </si>
  <si>
    <t>No programada para el periodo</t>
  </si>
  <si>
    <t xml:space="preserve">Meta no programada </t>
  </si>
  <si>
    <t>Meta no programada</t>
  </si>
  <si>
    <t xml:space="preserve">
De acuerdo con lo establecido en la formulación del Plan de Gestión para las 20 Alcaldías Locales, esta meta solo se reportará con corte al 4to trimestre, dado que los valores parciales de avance tienen un amplio margen de variación teniendo presente que los cambios de alcaldes-as locales y de equipos de trabajo, inciden directamente en el avance en la contratación y ejecución de las diferentes actividades asociadas a las metas del respectivo PDL.</t>
  </si>
  <si>
    <t>Reporte de evidencia por la DGDL.</t>
  </si>
  <si>
    <t>Se logró el cumplimiento del 93,60% de la meta programada para la vigencia.</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</si>
  <si>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</si>
  <si>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</si>
  <si>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</si>
  <si>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</si>
  <si>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</si>
  <si>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</si>
  <si>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</si>
  <si>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</si>
  <si>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Se giró durante este periodo el 35,05% de los recursos comprometidos de la vigencia 2023, equivalentes a $7.094.478.422.</t>
  </si>
  <si>
    <t>Reporte DGP</t>
  </si>
  <si>
    <t>Se giraron  el 52.10% del presupuesto comprometido de acuerdo al reporte suministrado por la DGDL</t>
  </si>
  <si>
    <t>Reporte suministrador por la Dirección de gestión de desarrollo local.  Reporte de Presupuesto de la alcaldía local.</t>
  </si>
  <si>
    <t>Se han girado $19.897.232.066 de obligaciones por pagar 2023</t>
  </si>
  <si>
    <t>REPORTE DGDL</t>
  </si>
  <si>
    <t>Para este periodo se giraron $17.585.952.505 de obligaciones por pagar de la vigencia 2023.</t>
  </si>
  <si>
    <t>Se logró el cumplimiento del 100,00% de la meta programada para la vigencia.</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</si>
  <si>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</si>
  <si>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</si>
  <si>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</si>
  <si>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</si>
  <si>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Se giró $3.161.700.715 del presupuesto comprometido constituido como obligaciones por pagar de la vigencia 2022 y anteriores</t>
  </si>
  <si>
    <t>Se ha girado el 43.15% de los recursos comprometidos de vigencias anteriores  al 2022</t>
  </si>
  <si>
    <t>Reporte suministrador por la Dirección de gestión de desarrollo local.
Reporte de Presupuesto de la alcaldía local.</t>
  </si>
  <si>
    <t>Se han girado $4.916.442.669 en obligaciones de vigencias 2022 y anteriores</t>
  </si>
  <si>
    <t>Se giró $5.202.223.431 del presupuesto comprometido constituido como obligaciones por pagar de la vigencia 2022 y anteriores.</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</si>
  <si>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</si>
  <si>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</si>
  <si>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</si>
  <si>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</si>
  <si>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Se comprometió $6.984.795.101 del presupuesto de inversión directa de la vigencia 2024.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</si>
  <si>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 xml:space="preserve">Reporte seguimiento a metas  de la DGDL </t>
  </si>
  <si>
    <t xml:space="preserve">Reporte metas plan de gestión de la DGDL </t>
  </si>
  <si>
    <t>Se han comprometido recursos por $31.976.014.757</t>
  </si>
  <si>
    <t xml:space="preserve">
Se comprometió $53.318.412.631 del presupuesto de inversión directa de la vigencia 2024.
</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</si>
  <si>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</si>
  <si>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</si>
  <si>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</si>
  <si>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</si>
  <si>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Se giró $685.423.920 del presupuesto total  disponible de inversión directa de la vigencia.
El porcentaje de avance se deriva principalmente de la contratación de prestación de servicios mínima. Esta vigencia es compleja en los compromisos y ejecución de recursos dado que ingresa la nueva administración y el cumplimiento de la meta no se ve al 100% por la falta de personal para el desarrollo de los procesos contractuales y precontractuales de las diferentes líneas de inversión local</t>
  </si>
  <si>
    <t>Giros acumulados $5.685.332,874 con corte a 30 de junio 2024.</t>
  </si>
  <si>
    <t>Reporte suministrador por la Dirección de gestión de desarrollo local.
Reporte de Presupuesto de la alcaldía local.</t>
  </si>
  <si>
    <t>Se han girado $18.057.119.668 del disponible de inversión directa.</t>
  </si>
  <si>
    <t>Se giró $27.927.145.549 del presupuesto total  disponible de inversión directa de la vigencia.</t>
  </si>
  <si>
    <t>Se logró el cumplimiento del 99,06% de la meta programada para la vigencia.</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</si>
  <si>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</si>
  <si>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</si>
  <si>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</si>
  <si>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</si>
  <si>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</si>
  <si>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</si>
  <si>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</si>
  <si>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</si>
  <si>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N/A</t>
  </si>
  <si>
    <t xml:space="preserve">Meta no reportada por la Dirección para la Gestión del Desarrollo Local. </t>
  </si>
  <si>
    <t>De 510 registros en Sipse, se encuentran publicados en Secop 482.</t>
  </si>
  <si>
    <t>REPORTE DGDL
Documento Excel reporte Sipse tercer trimestre</t>
  </si>
  <si>
    <t xml:space="preserve">Para la fecha de corte 31 de diciembre de 2024, el Fondo de Desarrollo Local de Puente Aranda, de los cuales se realizó el registro de 755 contratos en SIPSE local de los 771 que se publicaron en SECOP II </t>
  </si>
  <si>
    <t>Reporte de evidencia por la DGDL, y  base de seguimiento Puente Aranda</t>
  </si>
  <si>
    <t>Se logró el cumplimiento del 64,22% de la meta programada para la vigencia.</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</si>
  <si>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</si>
  <si>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</si>
  <si>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</si>
  <si>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ejecución o Firmado)*100%
Nota: No se tendrán en cuenta los procesos registrados en SIPSE susceptibles a cambio de base de datos y que no se puedan registrar y una vez se cuente con la debida justificación tramitada por el FDL</t>
  </si>
  <si>
    <t>SIPSE LOCAL</t>
  </si>
  <si>
    <t xml:space="preserve">De 249 contratos registrados en Sipse, el estado a 31 de marzo es el siguiente, 25 se encuentran en estado "ejecución". </t>
  </si>
  <si>
    <t>Base datos Excel reporte primer trimestre</t>
  </si>
  <si>
    <t>Se encuentran en ejecución de 476 registrados en Sipse,  451 se encuentran en estado de ejecución</t>
  </si>
  <si>
    <t xml:space="preserve">
Para la fecha de corte 31 de diciembre de 2024, el Fondo de Desarrollo Local de Puente Aranda, se encontraban publicados en estado de ejecución 747 contratos, de 755 registrados en SIPSE local.
</t>
  </si>
  <si>
    <t>Se logró el cumplimiento del 50,92% de la meta programada para la vigencia.</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</si>
  <si>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</si>
  <si>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</si>
  <si>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</si>
  <si>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</si>
  <si>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</si>
  <si>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Se encuentra actualizada la información de los proyectos de inversión, Según reporte de la DGDL</t>
  </si>
  <si>
    <t>Se encuentra registrada y actualizada la información de los proyectos de inversión de la vigencia 2024, según reporte de la DGDL.</t>
  </si>
  <si>
    <t>Se logró el cumplimiento del 74,07% de la meta programada para la vigencia.</t>
  </si>
  <si>
    <t>9</t>
  </si>
  <si>
    <t>Registrar  al 100% la información en el Módulo de proyectos de SIPSE LOCAL de proyectos de inversión del nuevo plan de desarrollo local de la vigencia 2025 - 2028</t>
  </si>
  <si>
    <t>(Número Proyectos de inversión registrados en SIPSE Local / Numero de Proyectos de inversión aprobados en SEGPLAN)*100%</t>
  </si>
  <si>
    <t>Alcaldía Local</t>
  </si>
  <si>
    <t xml:space="preserve">No programada </t>
  </si>
  <si>
    <t xml:space="preserve">
Se registraron 30 proyectos en la herramienta en Sipse local para el periodo del 2025 al 2028.
</t>
  </si>
  <si>
    <t>Inspección, Vigilancia y Control</t>
  </si>
  <si>
    <t>10</t>
  </si>
  <si>
    <r>
      <t xml:space="preserve">Realizar </t>
    </r>
    <r>
      <rPr>
        <sz val="11"/>
        <rFont val="Calibri Light"/>
        <family val="2"/>
        <scheme val="major"/>
      </rPr>
      <t>10.800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</si>
  <si>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</si>
  <si>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</si>
  <si>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</si>
  <si>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</si>
  <si>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</si>
  <si>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</si>
  <si>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</si>
  <si>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</si>
  <si>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3.703 expedientes a cargo de las inspecciones de policía impulsados</t>
  </si>
  <si>
    <t>Radicado de la DGP 20242200112163</t>
  </si>
  <si>
    <t>De acuerdo al reporte radicado 20242200214433, se impulsaron 4333 expedientes</t>
  </si>
  <si>
    <t>Radicado 20242200214433</t>
  </si>
  <si>
    <t>Se realizaron 7354 impulsos procesales</t>
  </si>
  <si>
    <t>Radicado 20242200312113</t>
  </si>
  <si>
    <t>Se impulsaron 4.902 expedientes, a cargo de las inspecciones de policía de la Alcaldía Local de Puente Aranda.</t>
  </si>
  <si>
    <t>Radicado 20252200007533 IV TRIMESTRE de la DGP</t>
  </si>
  <si>
    <t>11</t>
  </si>
  <si>
    <r>
      <t xml:space="preserve">Proferir </t>
    </r>
    <r>
      <rPr>
        <sz val="11"/>
        <rFont val="Calibri Light"/>
        <family val="2"/>
        <scheme val="major"/>
      </rPr>
      <t>2.700</t>
    </r>
    <r>
      <rPr>
        <sz val="11"/>
        <color rgb="FFFF0000"/>
        <rFont val="Calibri Light"/>
        <family val="2"/>
        <scheme val="major"/>
      </rPr>
      <t xml:space="preserve"> </t>
    </r>
    <r>
      <rPr>
        <sz val="11"/>
        <color theme="1"/>
        <rFont val="Calibri Light"/>
        <family val="2"/>
        <scheme val="major"/>
      </rPr>
      <t>fallos de fondo en primera instancia sobre las actuaciones de policía que se encuentran a cargo de las inspecciones de policía</t>
    </r>
  </si>
  <si>
    <t>Fallos de fondo en primera instancia proferidos</t>
  </si>
  <si>
    <t>Número de Fallos de fondo en primera instancia proferidos</t>
  </si>
  <si>
    <t>Fallos de fondo</t>
  </si>
  <si>
    <t>Reporte de seguimiento de fallos de fondo de actuaciones de policía</t>
  </si>
  <si>
    <t>659 fallos de fondo en primera instancia proferidos</t>
  </si>
  <si>
    <t>De acuerdo al reporte radicado 20242200214433, se profieren 371 fallos de fondo en primera instancia.</t>
  </si>
  <si>
    <t>Se realizaron 1328 fallos de fondo</t>
  </si>
  <si>
    <t xml:space="preserve">
Se profirieron 725 fallos de fondo en primera instancia sobre las actuaciones de policía que se encuentran a cargo de las inspecciones de policía.
</t>
  </si>
  <si>
    <t>12</t>
  </si>
  <si>
    <r>
      <t xml:space="preserve">Terminar (archivar) </t>
    </r>
    <r>
      <rPr>
        <sz val="11"/>
        <rFont val="Calibri Light"/>
        <family val="2"/>
        <scheme val="major"/>
      </rPr>
      <t>80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</si>
  <si>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</si>
  <si>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</si>
  <si>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</si>
  <si>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</si>
  <si>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</si>
  <si>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9 actuaciones administrativas terminadas (archivadas)</t>
  </si>
  <si>
    <t xml:space="preserve">De acuerdo al reporte radicado 20242200214433, se archivaron 40 actuaciones administrativas activas. </t>
  </si>
  <si>
    <t>Se archivaron  11 actuaciones administrativas</t>
  </si>
  <si>
    <t>Se archivaron 21 actuaciones administrativas.</t>
  </si>
  <si>
    <t>13</t>
  </si>
  <si>
    <t>Terminar 150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</si>
  <si>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</si>
  <si>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</si>
  <si>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</si>
  <si>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No se tiene actuaciones administrativas terminadas hasta la primera instancia para el primer trimestre</t>
  </si>
  <si>
    <t>De acuerdo al reporte radicado 20242200214433, se  terminaron en primera instancia 67 actuaciones administrativas.</t>
  </si>
  <si>
    <t>Se terminaron 44 actuaciones administrativas en primera instancia</t>
  </si>
  <si>
    <t xml:space="preserve">
Se terminaron en primera instancia 44 actuaciones administrativas.
</t>
  </si>
  <si>
    <t>14</t>
  </si>
  <si>
    <r>
      <t xml:space="preserve">Realizar </t>
    </r>
    <r>
      <rPr>
        <sz val="11"/>
        <rFont val="Calibri Light"/>
        <family val="2"/>
        <scheme val="major"/>
      </rPr>
      <t>68</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</si>
  <si>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</si>
  <si>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</si>
  <si>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</si>
  <si>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</si>
  <si>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</si>
  <si>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en materia de espacio público</t>
  </si>
  <si>
    <t>Actas de los operativos realizados</t>
  </si>
  <si>
    <t>Se cumplió y se superó la meta propuesta. Total 44 operativos</t>
  </si>
  <si>
    <t>Actas de operativos</t>
  </si>
  <si>
    <t>Se da cumplimiento a la meta teniendo en cuenta que se realizaron 26 operativos de inspección, vigilancia y control en materia de integridad del espacio público (16 en julio y 10 en agosto).</t>
  </si>
  <si>
    <t>Actas operativos julio y agosto.</t>
  </si>
  <si>
    <t>Se da cumplimiento a la meta teniendo en cuenta que se realizaron 35 operativos de inspección, vigilancia y control en materia de integridad del espacio público.
(14 en octubre, 11 en noviembre y 10 en diciembre).</t>
  </si>
  <si>
    <t>Actas de operativos realizados en materia de espacio público.</t>
  </si>
  <si>
    <t>15</t>
  </si>
  <si>
    <r>
      <t xml:space="preserve">Realizar </t>
    </r>
    <r>
      <rPr>
        <sz val="11"/>
        <rFont val="Calibri Light"/>
        <family val="2"/>
        <scheme val="major"/>
      </rPr>
      <t>349</t>
    </r>
    <r>
      <rPr>
        <sz val="11"/>
        <color theme="1"/>
        <rFont val="Calibri Light"/>
        <family val="2"/>
        <scheme val="major"/>
      </rPr>
      <t xml:space="preserve"> operativos de inspección, vigilancia y control en materia de actividad económica</t>
    </r>
  </si>
  <si>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</si>
  <si>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</si>
  <si>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</si>
  <si>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120 operativos en  actividad económica en marzo</t>
  </si>
  <si>
    <t>En materia de actividad económica solo se realizaron 69 operativos  por falta de operativos nocturnos ante la ausencia de acompañamiento de policía y en otros operativos no se contó  con transporte en varias oportunidades, según lo reportado por el responsable de generar el reporte.</t>
  </si>
  <si>
    <t>Se da cumplimiento a la meta teniendo en cuenta que se realizaron 203 operativos en materia de actividad económica entre julio y agosto.</t>
  </si>
  <si>
    <t>Se da cumplimiento a la meta teniendo en cuenta que se realizaron 110 operativos de inspección, vigilancia y control en materia de integridad del espacio público.
(28 en octubre, 33 en noviembre y 49 en diciembre).</t>
  </si>
  <si>
    <t>Actas de operativos realizados en Establecimiento de comercio.</t>
  </si>
  <si>
    <t>16</t>
  </si>
  <si>
    <r>
      <t xml:space="preserve">Realizar </t>
    </r>
    <r>
      <rPr>
        <sz val="11"/>
        <rFont val="Calibri Light"/>
        <family val="2"/>
        <scheme val="major"/>
      </rPr>
      <t>33</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</si>
  <si>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</si>
  <si>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</si>
  <si>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</si>
  <si>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58 operativos de IVC en materia de actividad ambiental, así:
En febrero se realizaron 5 operativos
En marzo se realizaron 53 operativos</t>
  </si>
  <si>
    <t>Se cumplió y se superó la meta propuesta. Total 29  operativos</t>
  </si>
  <si>
    <t>Actas de operativos y acompañamientos, también 1 cronograma del trimestre.</t>
  </si>
  <si>
    <t>Se da cumplimiento a la meta teniendo en cuenta que se realizaron 41 operativos en materia de actividad ambiental (30 en julio y 11 en agosto).</t>
  </si>
  <si>
    <t xml:space="preserve">
Se da cumplimiento a la meta teniendo en cuenta que se realizaron 38 operativos en materia de actividad ambiental (15 en octubre, 11 en noviembre y 12 en diciembre.</t>
  </si>
  <si>
    <t>Actas de operativos realizados en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</si>
  <si>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</si>
  <si>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</si>
  <si>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</si>
  <si>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</si>
  <si>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</si>
  <si>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</si>
  <si>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</si>
  <si>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</si>
  <si>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</si>
  <si>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</si>
  <si>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</si>
  <si>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 xml:space="preserve">Eficacia </t>
  </si>
  <si>
    <t>Reporte de resultados de medición de los criterios ambientales</t>
  </si>
  <si>
    <t>Herramienta Oficina Asesora de Planeación</t>
  </si>
  <si>
    <t>Alcaldía local</t>
  </si>
  <si>
    <t>Oficina Asesora de Planeación Institucional - Equipo de gestión ambiental</t>
  </si>
  <si>
    <t>La calificación se otorga teniendo en cuenta los siguientes parámetros:  
*Inspección ambiental ( ponderación 60%): obtuvo en inspección ambiental del 27 de junio de 2024, una calificación del 66%
*Indicadores agua, energía ( ponderación 20%):   No cuenta con indicadores actualizados desde 2023
* Reporte consumo de papel ( ponderación 10%):   No cuenta con indicadores actualizados desde 2023
*Reporte ciclistas ( ponderación 10%):    No cuenta con indicadores actualizados desde 2023</t>
  </si>
  <si>
    <t>Reporte meta ambiental</t>
  </si>
  <si>
    <t>La calificación se otorga teniendo en cuenta los siguientes parámetros:  
*Inspección ambiental ( ponderación 60%): obtuvo en inspección ambiental del 10 de diciembre de 2024 una calificación del 69%
*Indicadores agua, energía ( ponderación 20%): reportes de energía hasta el mes de octubre de 2024 y de agua hasta el mes de octubre de 2024
* Reporte consumo de papel ( ponderación 10%):  reporte hasta el mes de diciembre de 2023
*Reporte ciclistas ( ponderación 10%):  reporte hasta el mes de julio de 2024</t>
  </si>
  <si>
    <t>Se logró alcanzar un cumplimiento del 76,25% de la meta programada para la vigencia.</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</si>
  <si>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</si>
  <si>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</si>
  <si>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</si>
  <si>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</si>
  <si>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</si>
  <si>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</si>
  <si>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</si>
  <si>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</si>
  <si>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</si>
  <si>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La alcaldía local no tiene acciones de mejora vencidas</t>
  </si>
  <si>
    <t>Reporte MIMEC</t>
  </si>
  <si>
    <t xml:space="preserve">La alcaldía local cuenta con 0 acciones de mejora vencidas de las 0 acciones de mejora abiertas, lo que representa una ejecución de la meta del 100%. </t>
  </si>
  <si>
    <t>Reporte meta MIMEC  OAP</t>
  </si>
  <si>
    <t>La alcaldía local cuenta con 0 acciones de mejora vencidas de las 0 acciones de mejora abiertas, lo que representa una ejecución de la</t>
  </si>
  <si>
    <t>Reporte MIMEC de la OAP</t>
  </si>
  <si>
    <t xml:space="preserve">Reporte MIMEC OAP </t>
  </si>
  <si>
    <t>Se logró alcanzar un cumplimiento del 100,00% de la meta programada para la vigencia.</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</si>
  <si>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</si>
  <si>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</si>
  <si>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</si>
  <si>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</si>
  <si>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</si>
  <si>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</si>
  <si>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</si>
  <si>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</si>
  <si>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</si>
  <si>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No total de requisitos de la Resolución 1519 de 2020 de MINTIC de publicación de la información</t>
  </si>
  <si>
    <t>Reporte meta OAC</t>
  </si>
  <si>
    <t>Radicado No. 20241400319663</t>
  </si>
  <si>
    <t>Reporte de publicación de la información en la página web</t>
  </si>
  <si>
    <t>Memorando ORFEO 20251400005553 de 09-01-2025 de la Oficina Asesora de Comunicaciones</t>
  </si>
  <si>
    <t>MT4</t>
  </si>
  <si>
    <t>Participar del 100% de las capacitaciones que se realicen por parte de la Oficina Asesora de Planeación relacionadas con el Modelo Integrado de Planeación y Gestión</t>
  </si>
  <si>
    <t>Porcentaje de participación en capacitaciones</t>
  </si>
  <si>
    <t>(Número de capacitaciones en las que se participó la alcaldía local / Número de capacitaciones convocadas) *100</t>
  </si>
  <si>
    <t>Registro de asistencia y presentación realizada</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</si>
  <si>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</si>
  <si>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</si>
  <si>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 xml:space="preserve">Capacitación del día 16 de septiembre en la alcaldía local de San Cristóbal </t>
  </si>
  <si>
    <t xml:space="preserve">Listado de asistencia </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</si>
  <si>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</si>
  <si>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</si>
  <si>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</si>
  <si>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</si>
  <si>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</si>
  <si>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La alcaldía local dio cumplimiento a la meta  realizando  actividad el día 26 de junio de 2024</t>
  </si>
  <si>
    <t xml:space="preserve">Listado de asistencia y PPT </t>
  </si>
  <si>
    <t xml:space="preserve">la alcaldía local realizo la actividad programada para el periodo </t>
  </si>
  <si>
    <t xml:space="preserve">Listado de asistencia y demás evidencias </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</si>
  <si>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</si>
  <si>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</si>
  <si>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</si>
  <si>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</si>
  <si>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</si>
  <si>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</si>
  <si>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</si>
  <si>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</si>
  <si>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</si>
  <si>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</si>
  <si>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Subsecretaria de Gestión Institucional - Proceso Servicio de Atención a la Ciudadanía</t>
  </si>
  <si>
    <t>La alcaldía local logró la atención del 90% de requerimientos ciudadanos asignados a 31 de diciembre de 2023, registrados y tipificados como Derechos de Petición en el aplicativo Bogotá te Escucha y gestor documental ORFEO.</t>
  </si>
  <si>
    <t>Memorando SGI 20244600114073</t>
  </si>
  <si>
    <t>Se logró alcanzar un cumplimiento del 90,00% de la meta programada para la vigencia.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</si>
  <si>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</si>
  <si>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</si>
  <si>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</si>
  <si>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</si>
  <si>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</si>
  <si>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</si>
  <si>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</si>
  <si>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La alcaldía local cumplió oportunamente con la atención de 78 requerimientos registrados y tipificados como Derechos de Petición en el aplicativo Bogotá te Escucha y gestor documental ORFEO durante la vigencia 2024.</t>
  </si>
  <si>
    <t>125 de 150 requerimientos ciudadanos registrados y tipificados como Derechos de Petición en el aplicativo Bogotá te Escucha y gestor documental ORFEO durante la vigencia 202</t>
  </si>
  <si>
    <t>Radicado No. 20244600214423</t>
  </si>
  <si>
    <t xml:space="preserve">la alcaldía local dio respuesta a 78 requerimientos de los 89 instaurados en el periodo según Reporte Sistema Distrital de Gestión de Peticiones Ciudadanas - Bogotá te  Escucha </t>
  </si>
  <si>
    <t xml:space="preserve">Radicado No. 20244600316223 e la Oficina de atencion al ciudadano </t>
  </si>
  <si>
    <t xml:space="preserve"> la alcaldía local dio respuesta a 46 requerimientos de los 52 instaurados en el periodo según Reporte Sistema Distrital de Gestión de Peticiones Ciudadanas - Bogotá te  Escucha </t>
  </si>
  <si>
    <t xml:space="preserve">Reporte Radicado No. 20254600001173 
Fecha: 03-01-2025 
</t>
  </si>
  <si>
    <t>Se logró alcanzar un cumplimiento del 82,59% de la meta programada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</si>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</sst>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FF0000"/>
      <name val="Calibri Light"/>
      <family val="2"/>
      <scheme val="maj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5">
    <xf numFmtId="0" fontId="0" fillId="0" borderId="0" xfId="0"/>
    <xf numFmtId="0" fontId="1" fillId="0" borderId="0" xfId="0" applyFont="1" applyAlignment="1">
      <alignment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6" fillId="0" borderId="8" xfId="0" applyFont="1" applyBorder="1" applyAlignment="1">
      <alignment horizontal="center" vertical="center" wrapText="1"/>
    </xf>
    <xf numFmtId="0" fontId="16" fillId="0" borderId="8" xfId="0" applyFont="1" applyBorder="1" applyAlignment="1">
      <alignment horizontal="left" vertical="center" wrapText="1"/>
    </xf>
    <xf numFmtId="9" fontId="16" fillId="0" borderId="8" xfId="0" applyNumberFormat="1" applyFont="1" applyBorder="1" applyAlignment="1">
      <alignment horizontal="left" vertical="center" wrapText="1"/>
    </xf>
    <xf numFmtId="0" fontId="16" fillId="0" borderId="9" xfId="0" applyFont="1" applyBorder="1" applyAlignment="1">
      <alignment horizontal="center" vertical="center" wrapText="1"/>
    </xf>
    <xf numFmtId="9" fontId="16" fillId="0" borderId="9" xfId="1" applyFont="1" applyBorder="1" applyAlignment="1">
      <alignment horizontal="center" vertical="center" wrapText="1"/>
    </xf>
    <xf numFmtId="9" fontId="16" fillId="0" borderId="1" xfId="1" applyFont="1" applyBorder="1" applyAlignment="1">
      <alignment horizontal="center"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6" fillId="0" borderId="1" xfId="0" applyFont="1" applyBorder="1" applyAlignment="1">
      <alignment horizontal="center" vertical="center" wrapText="1"/>
    </xf>
    <xf numFmtId="9" fontId="16" fillId="0" borderId="9" xfId="1" applyFont="1" applyFill="1" applyBorder="1" applyAlignment="1">
      <alignment horizontal="center" vertical="center" wrapText="1"/>
    </xf>
    <xf numFmtId="9" fontId="16"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7" fillId="3" borderId="1" xfId="1" applyFont="1" applyFill="1" applyBorder="1" applyAlignment="1">
      <alignment horizontal="center" wrapText="1"/>
    </xf>
    <xf numFmtId="1"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1" fontId="5" fillId="0" borderId="1" xfId="1" applyNumberFormat="1" applyFont="1" applyBorder="1" applyAlignment="1">
      <alignment horizontal="center" vertical="center" wrapText="1"/>
    </xf>
    <xf numFmtId="1" fontId="1" fillId="0" borderId="1" xfId="0" applyNumberFormat="1" applyFont="1" applyBorder="1" applyAlignment="1">
      <alignment horizontal="left" vertical="center" wrapText="1"/>
    </xf>
    <xf numFmtId="9" fontId="1" fillId="0" borderId="1" xfId="1" applyFont="1" applyBorder="1" applyAlignment="1">
      <alignment horizontal="center" vertical="center" wrapText="1"/>
    </xf>
    <xf numFmtId="10" fontId="1"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4" borderId="1" xfId="1" applyNumberFormat="1" applyFont="1" applyFill="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64" fontId="5" fillId="9" borderId="1" xfId="0" applyNumberFormat="1" applyFont="1" applyFill="1" applyBorder="1" applyAlignment="1">
      <alignment horizontal="center" vertical="center" wrapText="1"/>
    </xf>
    <xf numFmtId="10" fontId="5" fillId="9" borderId="1" xfId="0" applyNumberFormat="1"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9" fillId="2" borderId="1" xfId="1" applyNumberFormat="1" applyFont="1" applyFill="1" applyBorder="1" applyAlignment="1">
      <alignment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0" fontId="9" fillId="2" borderId="1" xfId="0" applyNumberFormat="1" applyFont="1" applyFill="1" applyBorder="1" applyAlignment="1">
      <alignment wrapText="1"/>
    </xf>
    <xf numFmtId="0" fontId="1" fillId="9" borderId="0" xfId="0" applyFont="1" applyFill="1" applyAlignment="1">
      <alignment horizontal="left" vertical="center" wrapText="1"/>
    </xf>
    <xf numFmtId="164" fontId="1" fillId="0" borderId="1" xfId="0" applyNumberFormat="1" applyFont="1" applyBorder="1" applyAlignment="1">
      <alignment horizontal="justify" vertical="center" wrapText="1"/>
    </xf>
    <xf numFmtId="164" fontId="1" fillId="9" borderId="1" xfId="1"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164" fontId="1" fillId="0" borderId="1" xfId="0" applyNumberFormat="1" applyFont="1" applyFill="1" applyBorder="1" applyAlignment="1">
      <alignment horizontal="justify" vertical="center" wrapText="1"/>
    </xf>
    <xf numFmtId="10" fontId="1" fillId="0" borderId="1" xfId="1" applyNumberFormat="1" applyFont="1" applyFill="1" applyBorder="1" applyAlignment="1">
      <alignment horizontal="justify" vertical="center" wrapText="1"/>
    </xf>
    <xf numFmtId="0" fontId="1" fillId="0" borderId="1" xfId="0" applyFont="1" applyFill="1" applyBorder="1" applyAlignment="1">
      <alignment horizontal="justify" vertical="center" wrapText="1"/>
    </xf>
    <xf numFmtId="1" fontId="1" fillId="0" borderId="1"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1"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8" borderId="1" xfId="0" applyFont="1" applyFill="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2"/>
  <sheetViews>
    <sheetView tabSelected="1" topLeftCell="U40" zoomScale="85" zoomScaleNormal="85" workbookViewId="0">
      <selection activeCell="H11" sqref="H11:K11"/>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3" width="16.5703125" style="66" hidden="1" customWidth="1"/>
    <col min="24" max="24" width="16.5703125" style="76" hidden="1" customWidth="1"/>
    <col min="25" max="25" width="40.28515625" style="1" hidden="1" customWidth="1"/>
    <col min="26" max="29" width="16.5703125" style="1" hidden="1" customWidth="1"/>
    <col min="30" max="30" width="33.42578125" style="1" hidden="1" customWidth="1"/>
    <col min="31" max="34" width="16.5703125" style="1" hidden="1" customWidth="1"/>
    <col min="35" max="35" width="43.7109375" style="1" hidden="1" customWidth="1"/>
    <col min="36" max="36" width="16.5703125" style="1" hidden="1" customWidth="1"/>
    <col min="37" max="38" width="22" style="1" customWidth="1"/>
    <col min="39" max="39" width="16.5703125" style="1" customWidth="1"/>
    <col min="40" max="40" width="34.85546875" style="1" customWidth="1"/>
    <col min="41" max="41" width="16.5703125" style="1" customWidth="1"/>
    <col min="42" max="42" width="16.5703125" style="66" customWidth="1"/>
    <col min="43" max="43" width="16.5703125" style="55" customWidth="1"/>
    <col min="44" max="44" width="21.5703125" style="66" customWidth="1"/>
    <col min="45" max="45" width="39.42578125" style="1" customWidth="1"/>
    <col min="46" max="16384" width="10.85546875" style="1"/>
  </cols>
  <sheetData>
    <row r="1" spans="1:45" s="25" customFormat="1" ht="70.5" customHeight="1">
      <c r="A1" s="113" t="s">
        <v>0</v>
      </c>
      <c r="B1" s="114"/>
      <c r="C1" s="114"/>
      <c r="D1" s="114"/>
      <c r="E1" s="114"/>
      <c r="F1" s="114"/>
      <c r="G1" s="114"/>
      <c r="H1" s="114"/>
      <c r="I1" s="114"/>
      <c r="J1" s="114"/>
      <c r="K1" s="114"/>
      <c r="L1" s="115" t="s">
        <v>1</v>
      </c>
      <c r="M1" s="115"/>
      <c r="N1" s="115"/>
      <c r="O1" s="115"/>
      <c r="P1" s="115"/>
      <c r="V1" s="55"/>
      <c r="W1" s="55"/>
      <c r="X1" s="71"/>
      <c r="AP1" s="55"/>
      <c r="AQ1" s="55"/>
      <c r="AR1" s="55"/>
    </row>
    <row r="2" spans="1:45" s="27" customFormat="1" ht="23.45" customHeight="1">
      <c r="A2" s="117" t="s">
        <v>2</v>
      </c>
      <c r="B2" s="118"/>
      <c r="C2" s="118"/>
      <c r="D2" s="118"/>
      <c r="E2" s="118"/>
      <c r="F2" s="118"/>
      <c r="G2" s="118"/>
      <c r="H2" s="118"/>
      <c r="I2" s="118"/>
      <c r="J2" s="118"/>
      <c r="K2" s="118"/>
      <c r="L2" s="26"/>
      <c r="M2" s="26"/>
      <c r="N2" s="26"/>
      <c r="O2" s="26"/>
      <c r="P2" s="26"/>
      <c r="V2" s="56"/>
      <c r="W2" s="56"/>
      <c r="X2" s="72"/>
      <c r="AP2" s="56"/>
      <c r="AQ2" s="56"/>
      <c r="AR2" s="56"/>
    </row>
    <row r="3" spans="1:45" s="25" customFormat="1">
      <c r="V3" s="55"/>
      <c r="W3" s="55"/>
      <c r="X3" s="71"/>
      <c r="AP3" s="55"/>
      <c r="AQ3" s="55"/>
      <c r="AR3" s="55"/>
    </row>
    <row r="4" spans="1:45" s="25" customFormat="1" ht="29.1" customHeight="1">
      <c r="F4" s="105" t="s">
        <v>3</v>
      </c>
      <c r="G4" s="106"/>
      <c r="H4" s="106"/>
      <c r="I4" s="106"/>
      <c r="J4" s="106"/>
      <c r="K4" s="107"/>
      <c r="V4" s="55"/>
      <c r="W4" s="55"/>
      <c r="X4" s="71"/>
      <c r="AP4" s="55"/>
      <c r="AQ4" s="55"/>
      <c r="AR4" s="55"/>
    </row>
    <row r="5" spans="1:45" s="25" customFormat="1" ht="15" customHeight="1">
      <c r="F5" s="96" t="s">
        <v>4</v>
      </c>
      <c r="G5" s="96" t="s">
        <v>5</v>
      </c>
      <c r="H5" s="105" t="s">
        <v>6</v>
      </c>
      <c r="I5" s="106"/>
      <c r="J5" s="106"/>
      <c r="K5" s="107"/>
      <c r="V5" s="55"/>
      <c r="W5" s="55"/>
      <c r="X5" s="71"/>
      <c r="AP5" s="55"/>
      <c r="AQ5" s="55"/>
      <c r="AR5" s="55"/>
    </row>
    <row r="6" spans="1:45" s="25" customFormat="1">
      <c r="F6" s="97">
        <v>1</v>
      </c>
      <c r="G6" s="97" t="s">
        <v>7</v>
      </c>
      <c r="H6" s="108" t="s">
        <v>8</v>
      </c>
      <c r="I6" s="108"/>
      <c r="J6" s="108"/>
      <c r="K6" s="108"/>
      <c r="V6" s="55"/>
      <c r="W6" s="55"/>
      <c r="X6" s="71"/>
      <c r="AP6" s="55"/>
      <c r="AQ6" s="55"/>
      <c r="AR6" s="55"/>
    </row>
    <row r="7" spans="1:45" s="25" customFormat="1" ht="53.25" customHeight="1">
      <c r="F7" s="97">
        <v>2</v>
      </c>
      <c r="G7" s="97" t="s">
        <v>9</v>
      </c>
      <c r="H7" s="108" t="s">
        <v>10</v>
      </c>
      <c r="I7" s="108"/>
      <c r="J7" s="108"/>
      <c r="K7" s="108"/>
      <c r="V7" s="55"/>
      <c r="W7" s="55"/>
      <c r="X7" s="71"/>
      <c r="AP7" s="55"/>
      <c r="AQ7" s="55"/>
      <c r="AR7" s="55"/>
    </row>
    <row r="8" spans="1:45" s="25" customFormat="1" ht="48.75" customHeight="1">
      <c r="F8" s="97">
        <v>3</v>
      </c>
      <c r="G8" s="97" t="s">
        <v>11</v>
      </c>
      <c r="H8" s="108" t="s">
        <v>12</v>
      </c>
      <c r="I8" s="108"/>
      <c r="J8" s="108"/>
      <c r="K8" s="108"/>
      <c r="V8" s="55"/>
      <c r="W8" s="55"/>
      <c r="X8" s="71"/>
      <c r="AP8" s="55"/>
      <c r="AQ8" s="55"/>
      <c r="AR8" s="55"/>
    </row>
    <row r="9" spans="1:45" s="25" customFormat="1" ht="48.75" customHeight="1">
      <c r="F9" s="97">
        <v>4</v>
      </c>
      <c r="G9" s="97" t="s">
        <v>13</v>
      </c>
      <c r="H9" s="109" t="s">
        <v>14</v>
      </c>
      <c r="I9" s="110"/>
      <c r="J9" s="110"/>
      <c r="K9" s="111"/>
      <c r="V9" s="55"/>
      <c r="W9" s="55"/>
      <c r="X9" s="71"/>
      <c r="AP9" s="55"/>
      <c r="AQ9" s="55"/>
      <c r="AR9" s="55"/>
    </row>
    <row r="10" spans="1:45" s="25" customFormat="1" ht="48.75" customHeight="1">
      <c r="F10" s="97">
        <v>5</v>
      </c>
      <c r="G10" s="97" t="s">
        <v>15</v>
      </c>
      <c r="H10" s="112" t="s">
        <v>16</v>
      </c>
      <c r="I10" s="112"/>
      <c r="J10" s="112"/>
      <c r="K10" s="112"/>
      <c r="V10" s="55"/>
      <c r="W10" s="55"/>
      <c r="X10" s="71"/>
      <c r="AP10" s="55"/>
      <c r="AQ10" s="55"/>
      <c r="AR10" s="55"/>
    </row>
    <row r="11" spans="1:45" s="25" customFormat="1" ht="48.75" customHeight="1">
      <c r="F11" s="97">
        <v>6</v>
      </c>
      <c r="G11" s="97" t="s">
        <v>17</v>
      </c>
      <c r="H11" s="119" t="s">
        <v>18</v>
      </c>
      <c r="I11" s="119"/>
      <c r="J11" s="119"/>
      <c r="K11" s="119"/>
      <c r="V11" s="55"/>
      <c r="W11" s="55"/>
      <c r="X11" s="71"/>
      <c r="AP11" s="55"/>
      <c r="AQ11" s="55"/>
      <c r="AR11" s="55"/>
    </row>
    <row r="12" spans="1:45" s="25" customFormat="1" ht="48.75" customHeight="1">
      <c r="F12" s="56"/>
      <c r="G12" s="56"/>
      <c r="H12" s="87"/>
      <c r="I12" s="87"/>
      <c r="J12" s="87"/>
      <c r="K12" s="87"/>
      <c r="V12" s="55"/>
      <c r="W12" s="55"/>
      <c r="X12" s="71"/>
      <c r="AP12" s="55"/>
      <c r="AQ12" s="55"/>
      <c r="AR12" s="55"/>
    </row>
    <row r="13" spans="1:45" s="25" customFormat="1">
      <c r="V13" s="55"/>
      <c r="W13" s="55"/>
      <c r="X13" s="71"/>
      <c r="AP13" s="55"/>
      <c r="AQ13" s="55"/>
      <c r="AR13" s="55"/>
    </row>
    <row r="14" spans="1:45" ht="14.45" customHeight="1">
      <c r="A14" s="104" t="s">
        <v>19</v>
      </c>
      <c r="B14" s="104"/>
      <c r="C14" s="104" t="s">
        <v>20</v>
      </c>
      <c r="D14" s="104" t="s">
        <v>21</v>
      </c>
      <c r="E14" s="104"/>
      <c r="F14" s="104"/>
      <c r="G14" s="116" t="s">
        <v>22</v>
      </c>
      <c r="H14" s="116"/>
      <c r="I14" s="116"/>
      <c r="J14" s="116"/>
      <c r="K14" s="116"/>
      <c r="L14" s="116"/>
      <c r="M14" s="116"/>
      <c r="N14" s="116"/>
      <c r="O14" s="116"/>
      <c r="P14" s="116"/>
      <c r="Q14" s="116"/>
      <c r="R14" s="104" t="s">
        <v>23</v>
      </c>
      <c r="S14" s="104"/>
      <c r="T14" s="104"/>
      <c r="U14" s="104"/>
      <c r="V14" s="120" t="s">
        <v>24</v>
      </c>
      <c r="W14" s="120"/>
      <c r="X14" s="120"/>
      <c r="Y14" s="120"/>
      <c r="Z14" s="120"/>
      <c r="AA14" s="121" t="s">
        <v>25</v>
      </c>
      <c r="AB14" s="121"/>
      <c r="AC14" s="121"/>
      <c r="AD14" s="121"/>
      <c r="AE14" s="121"/>
      <c r="AF14" s="122" t="s">
        <v>26</v>
      </c>
      <c r="AG14" s="122"/>
      <c r="AH14" s="122"/>
      <c r="AI14" s="122"/>
      <c r="AJ14" s="122"/>
      <c r="AK14" s="123" t="s">
        <v>27</v>
      </c>
      <c r="AL14" s="123"/>
      <c r="AM14" s="123"/>
      <c r="AN14" s="123"/>
      <c r="AO14" s="123"/>
      <c r="AP14" s="124" t="s">
        <v>28</v>
      </c>
      <c r="AQ14" s="124"/>
      <c r="AR14" s="124"/>
      <c r="AS14" s="124"/>
    </row>
    <row r="15" spans="1:45" ht="14.45" customHeight="1">
      <c r="A15" s="104"/>
      <c r="B15" s="104"/>
      <c r="C15" s="104"/>
      <c r="D15" s="104"/>
      <c r="E15" s="104"/>
      <c r="F15" s="104"/>
      <c r="G15" s="116"/>
      <c r="H15" s="116"/>
      <c r="I15" s="116"/>
      <c r="J15" s="116"/>
      <c r="K15" s="116"/>
      <c r="L15" s="116"/>
      <c r="M15" s="116"/>
      <c r="N15" s="116"/>
      <c r="O15" s="116"/>
      <c r="P15" s="116"/>
      <c r="Q15" s="116"/>
      <c r="R15" s="104"/>
      <c r="S15" s="104"/>
      <c r="T15" s="104"/>
      <c r="U15" s="104"/>
      <c r="V15" s="120"/>
      <c r="W15" s="120"/>
      <c r="X15" s="120"/>
      <c r="Y15" s="120"/>
      <c r="Z15" s="120"/>
      <c r="AA15" s="121"/>
      <c r="AB15" s="121"/>
      <c r="AC15" s="121"/>
      <c r="AD15" s="121"/>
      <c r="AE15" s="121"/>
      <c r="AF15" s="122"/>
      <c r="AG15" s="122"/>
      <c r="AH15" s="122"/>
      <c r="AI15" s="122"/>
      <c r="AJ15" s="122"/>
      <c r="AK15" s="123"/>
      <c r="AL15" s="123"/>
      <c r="AM15" s="123"/>
      <c r="AN15" s="123"/>
      <c r="AO15" s="123"/>
      <c r="AP15" s="124"/>
      <c r="AQ15" s="124"/>
      <c r="AR15" s="124"/>
      <c r="AS15" s="124"/>
    </row>
    <row r="16" spans="1:45" ht="50.25">
      <c r="A16" s="96" t="s">
        <v>29</v>
      </c>
      <c r="B16" s="96" t="s">
        <v>30</v>
      </c>
      <c r="C16" s="104"/>
      <c r="D16" s="96" t="s">
        <v>31</v>
      </c>
      <c r="E16" s="96" t="s">
        <v>32</v>
      </c>
      <c r="F16" s="96" t="s">
        <v>33</v>
      </c>
      <c r="G16" s="98" t="s">
        <v>34</v>
      </c>
      <c r="H16" s="98" t="s">
        <v>35</v>
      </c>
      <c r="I16" s="98" t="s">
        <v>36</v>
      </c>
      <c r="J16" s="98" t="s">
        <v>37</v>
      </c>
      <c r="K16" s="98" t="s">
        <v>38</v>
      </c>
      <c r="L16" s="98" t="s">
        <v>39</v>
      </c>
      <c r="M16" s="98" t="s">
        <v>40</v>
      </c>
      <c r="N16" s="98" t="s">
        <v>41</v>
      </c>
      <c r="O16" s="98" t="s">
        <v>42</v>
      </c>
      <c r="P16" s="98" t="s">
        <v>43</v>
      </c>
      <c r="Q16" s="98" t="s">
        <v>44</v>
      </c>
      <c r="R16" s="96" t="s">
        <v>45</v>
      </c>
      <c r="S16" s="96" t="s">
        <v>46</v>
      </c>
      <c r="T16" s="96" t="s">
        <v>47</v>
      </c>
      <c r="U16" s="96" t="s">
        <v>48</v>
      </c>
      <c r="V16" s="91" t="s">
        <v>49</v>
      </c>
      <c r="W16" s="91" t="s">
        <v>50</v>
      </c>
      <c r="X16" s="73" t="s">
        <v>51</v>
      </c>
      <c r="Y16" s="91" t="s">
        <v>52</v>
      </c>
      <c r="Z16" s="91" t="s">
        <v>53</v>
      </c>
      <c r="AA16" s="92" t="s">
        <v>49</v>
      </c>
      <c r="AB16" s="92" t="s">
        <v>50</v>
      </c>
      <c r="AC16" s="92" t="s">
        <v>51</v>
      </c>
      <c r="AD16" s="92" t="s">
        <v>52</v>
      </c>
      <c r="AE16" s="92" t="s">
        <v>53</v>
      </c>
      <c r="AF16" s="93" t="s">
        <v>49</v>
      </c>
      <c r="AG16" s="93" t="s">
        <v>50</v>
      </c>
      <c r="AH16" s="93" t="s">
        <v>51</v>
      </c>
      <c r="AI16" s="93" t="s">
        <v>52</v>
      </c>
      <c r="AJ16" s="93" t="s">
        <v>53</v>
      </c>
      <c r="AK16" s="94" t="s">
        <v>49</v>
      </c>
      <c r="AL16" s="94" t="s">
        <v>50</v>
      </c>
      <c r="AM16" s="94" t="s">
        <v>51</v>
      </c>
      <c r="AN16" s="94" t="s">
        <v>52</v>
      </c>
      <c r="AO16" s="94" t="s">
        <v>53</v>
      </c>
      <c r="AP16" s="95" t="s">
        <v>49</v>
      </c>
      <c r="AQ16" s="95" t="s">
        <v>50</v>
      </c>
      <c r="AR16" s="95" t="s">
        <v>51</v>
      </c>
      <c r="AS16" s="95" t="s">
        <v>52</v>
      </c>
    </row>
    <row r="17" spans="1:45" s="18" customFormat="1" ht="249">
      <c r="A17" s="13">
        <v>4</v>
      </c>
      <c r="B17" s="12" t="s">
        <v>54</v>
      </c>
      <c r="C17" s="12" t="s">
        <v>55</v>
      </c>
      <c r="D17" s="14" t="s">
        <v>56</v>
      </c>
      <c r="E17" s="12" t="s">
        <v>57</v>
      </c>
      <c r="F17" s="12" t="s">
        <v>58</v>
      </c>
      <c r="G17" s="12" t="s">
        <v>59</v>
      </c>
      <c r="H17" s="12" t="s">
        <v>60</v>
      </c>
      <c r="I17" s="20" t="s">
        <v>61</v>
      </c>
      <c r="J17" s="12" t="s">
        <v>62</v>
      </c>
      <c r="K17" s="12" t="s">
        <v>63</v>
      </c>
      <c r="L17" s="21">
        <v>0</v>
      </c>
      <c r="M17" s="21">
        <v>0</v>
      </c>
      <c r="N17" s="21">
        <v>0</v>
      </c>
      <c r="O17" s="21">
        <v>0.75</v>
      </c>
      <c r="P17" s="21">
        <v>0.75</v>
      </c>
      <c r="Q17" s="12" t="s">
        <v>64</v>
      </c>
      <c r="R17" s="12" t="s">
        <v>65</v>
      </c>
      <c r="S17" s="12" t="s">
        <v>66</v>
      </c>
      <c r="T17" s="12" t="s">
        <v>67</v>
      </c>
      <c r="U17" s="12" t="s">
        <v>68</v>
      </c>
      <c r="V17" s="57" t="s">
        <v>69</v>
      </c>
      <c r="W17" s="57" t="s">
        <v>69</v>
      </c>
      <c r="X17" s="70" t="s">
        <v>69</v>
      </c>
      <c r="Y17" s="68" t="s">
        <v>70</v>
      </c>
      <c r="Z17" s="57" t="s">
        <v>69</v>
      </c>
      <c r="AA17" s="22">
        <f t="shared" ref="AA17:AA32" si="0">M17</f>
        <v>0</v>
      </c>
      <c r="AB17" s="12" t="s">
        <v>71</v>
      </c>
      <c r="AC17" s="12" t="s">
        <v>71</v>
      </c>
      <c r="AD17" s="12" t="s">
        <v>72</v>
      </c>
      <c r="AE17" s="12" t="s">
        <v>71</v>
      </c>
      <c r="AF17" s="22">
        <f t="shared" ref="AF17:AF32" si="1">N17</f>
        <v>0</v>
      </c>
      <c r="AG17" s="77">
        <v>0</v>
      </c>
      <c r="AH17" s="78" t="s">
        <v>71</v>
      </c>
      <c r="AI17" s="12" t="s">
        <v>72</v>
      </c>
      <c r="AJ17" s="12" t="s">
        <v>72</v>
      </c>
      <c r="AK17" s="22">
        <f t="shared" ref="AK17:AK32" si="2">O17</f>
        <v>0.75</v>
      </c>
      <c r="AL17" s="88">
        <v>0.70199999999999996</v>
      </c>
      <c r="AM17" s="78">
        <f>IF(AL17/AK17&gt;100%,100%,AL17/AK17)</f>
        <v>0.93599999999999994</v>
      </c>
      <c r="AN17" s="12" t="s">
        <v>73</v>
      </c>
      <c r="AO17" s="12" t="s">
        <v>74</v>
      </c>
      <c r="AP17" s="69">
        <f t="shared" ref="AP17:AP32" si="3">P17</f>
        <v>0.75</v>
      </c>
      <c r="AQ17" s="89">
        <f>MAX(W17,AB17,AG17,AL17)</f>
        <v>0.70199999999999996</v>
      </c>
      <c r="AR17" s="70">
        <f>IF(AQ17/AP17&gt;100%,100%,AQ17/AP17)</f>
        <v>0.93599999999999994</v>
      </c>
      <c r="AS17" s="68" t="s">
        <v>75</v>
      </c>
    </row>
    <row r="18" spans="1:45" s="18" customFormat="1" ht="133.5">
      <c r="A18" s="13">
        <v>4</v>
      </c>
      <c r="B18" s="12" t="s">
        <v>54</v>
      </c>
      <c r="C18" s="12" t="s">
        <v>76</v>
      </c>
      <c r="D18" s="14" t="s">
        <v>77</v>
      </c>
      <c r="E18" s="12" t="s">
        <v>78</v>
      </c>
      <c r="F18" s="12" t="s">
        <v>58</v>
      </c>
      <c r="G18" s="12" t="s">
        <v>79</v>
      </c>
      <c r="H18" s="12" t="s">
        <v>80</v>
      </c>
      <c r="I18" s="12" t="s">
        <v>61</v>
      </c>
      <c r="J18" s="12" t="s">
        <v>62</v>
      </c>
      <c r="K18" s="12" t="s">
        <v>63</v>
      </c>
      <c r="L18" s="21">
        <v>0.14000000000000001</v>
      </c>
      <c r="M18" s="21">
        <v>0.27</v>
      </c>
      <c r="N18" s="21">
        <v>0.45</v>
      </c>
      <c r="O18" s="21">
        <v>0.65</v>
      </c>
      <c r="P18" s="21">
        <v>0.65</v>
      </c>
      <c r="Q18" s="12" t="s">
        <v>81</v>
      </c>
      <c r="R18" s="12" t="s">
        <v>82</v>
      </c>
      <c r="S18" s="12" t="s">
        <v>83</v>
      </c>
      <c r="T18" s="12" t="s">
        <v>67</v>
      </c>
      <c r="U18" s="12" t="s">
        <v>68</v>
      </c>
      <c r="V18" s="69">
        <f t="shared" ref="V18:V32" si="4">L18</f>
        <v>0.14000000000000001</v>
      </c>
      <c r="W18" s="70">
        <v>0.35049999999999998</v>
      </c>
      <c r="X18" s="70">
        <f t="shared" ref="X18:X32" si="5">IF(W18/V18&gt;100%,100%,W18/V18)</f>
        <v>1</v>
      </c>
      <c r="Y18" s="12" t="s">
        <v>84</v>
      </c>
      <c r="Z18" s="12" t="s">
        <v>85</v>
      </c>
      <c r="AA18" s="22">
        <f t="shared" si="0"/>
        <v>0.27</v>
      </c>
      <c r="AB18" s="77">
        <v>0.52100000000000002</v>
      </c>
      <c r="AC18" s="78">
        <f t="shared" ref="AC18:AC32" si="6">IF(AB18/AA18&gt;100%,100%,AB18/AA18)</f>
        <v>1</v>
      </c>
      <c r="AD18" s="12" t="s">
        <v>86</v>
      </c>
      <c r="AE18" s="12" t="s">
        <v>87</v>
      </c>
      <c r="AF18" s="22">
        <f t="shared" si="1"/>
        <v>0.45</v>
      </c>
      <c r="AG18" s="77">
        <v>0.72660000000000002</v>
      </c>
      <c r="AH18" s="78">
        <f t="shared" ref="AH18:AH32" si="7">IF(AG18/AF18&gt;100%,100%,AG18/AF18)</f>
        <v>1</v>
      </c>
      <c r="AI18" s="12" t="s">
        <v>88</v>
      </c>
      <c r="AJ18" s="12" t="s">
        <v>89</v>
      </c>
      <c r="AK18" s="22">
        <f t="shared" si="2"/>
        <v>0.65</v>
      </c>
      <c r="AL18" s="88">
        <v>0.88500000000000001</v>
      </c>
      <c r="AM18" s="78">
        <f t="shared" ref="AM18:AM32" si="8">IF(AL18/AK18&gt;100%,100%,AL18/AK18)</f>
        <v>1</v>
      </c>
      <c r="AN18" s="12" t="s">
        <v>90</v>
      </c>
      <c r="AO18" s="12" t="s">
        <v>74</v>
      </c>
      <c r="AP18" s="69">
        <f t="shared" si="3"/>
        <v>0.65</v>
      </c>
      <c r="AQ18" s="89">
        <f>MAX(W18,AB18,AG18,AL18)</f>
        <v>0.88500000000000001</v>
      </c>
      <c r="AR18" s="70">
        <f t="shared" ref="AR18:AR32" si="9">IF(AQ18/AP18&gt;100%,100%,AQ18/AP18)</f>
        <v>1</v>
      </c>
      <c r="AS18" s="68" t="s">
        <v>91</v>
      </c>
    </row>
    <row r="19" spans="1:45" s="18" customFormat="1" ht="133.5">
      <c r="A19" s="13">
        <v>4</v>
      </c>
      <c r="B19" s="12" t="s">
        <v>54</v>
      </c>
      <c r="C19" s="12" t="s">
        <v>76</v>
      </c>
      <c r="D19" s="14" t="s">
        <v>92</v>
      </c>
      <c r="E19" s="12" t="s">
        <v>93</v>
      </c>
      <c r="F19" s="12" t="s">
        <v>58</v>
      </c>
      <c r="G19" s="12" t="s">
        <v>94</v>
      </c>
      <c r="H19" s="12" t="s">
        <v>95</v>
      </c>
      <c r="I19" s="12" t="s">
        <v>61</v>
      </c>
      <c r="J19" s="12" t="s">
        <v>62</v>
      </c>
      <c r="K19" s="12" t="s">
        <v>63</v>
      </c>
      <c r="L19" s="21">
        <v>0.12</v>
      </c>
      <c r="M19" s="21">
        <v>0.25</v>
      </c>
      <c r="N19" s="21">
        <v>0.43</v>
      </c>
      <c r="O19" s="21">
        <v>0.63</v>
      </c>
      <c r="P19" s="21">
        <v>0.63</v>
      </c>
      <c r="Q19" s="12" t="s">
        <v>81</v>
      </c>
      <c r="R19" s="12" t="s">
        <v>82</v>
      </c>
      <c r="S19" s="12" t="s">
        <v>83</v>
      </c>
      <c r="T19" s="12" t="s">
        <v>67</v>
      </c>
      <c r="U19" s="12" t="s">
        <v>68</v>
      </c>
      <c r="V19" s="69">
        <f t="shared" si="4"/>
        <v>0.12</v>
      </c>
      <c r="W19" s="59">
        <v>0.48349999999999999</v>
      </c>
      <c r="X19" s="70">
        <f t="shared" si="5"/>
        <v>1</v>
      </c>
      <c r="Y19" s="12" t="s">
        <v>96</v>
      </c>
      <c r="Z19" s="12" t="s">
        <v>85</v>
      </c>
      <c r="AA19" s="22">
        <f t="shared" si="0"/>
        <v>0.25</v>
      </c>
      <c r="AB19" s="77">
        <v>0.62729999999999997</v>
      </c>
      <c r="AC19" s="78">
        <f t="shared" si="6"/>
        <v>1</v>
      </c>
      <c r="AD19" s="12" t="s">
        <v>97</v>
      </c>
      <c r="AE19" s="12" t="s">
        <v>98</v>
      </c>
      <c r="AF19" s="22">
        <f t="shared" si="1"/>
        <v>0.43</v>
      </c>
      <c r="AG19" s="77">
        <v>0.77829999999999999</v>
      </c>
      <c r="AH19" s="78">
        <f t="shared" si="7"/>
        <v>1</v>
      </c>
      <c r="AI19" s="12" t="s">
        <v>99</v>
      </c>
      <c r="AJ19" s="12" t="s">
        <v>89</v>
      </c>
      <c r="AK19" s="22">
        <f t="shared" si="2"/>
        <v>0.63</v>
      </c>
      <c r="AL19" s="88">
        <v>0.82430000000000003</v>
      </c>
      <c r="AM19" s="78">
        <f t="shared" si="8"/>
        <v>1</v>
      </c>
      <c r="AN19" s="12" t="s">
        <v>100</v>
      </c>
      <c r="AO19" s="12" t="s">
        <v>74</v>
      </c>
      <c r="AP19" s="69">
        <f t="shared" si="3"/>
        <v>0.63</v>
      </c>
      <c r="AQ19" s="89">
        <f>MAX(W19,AB19,AG19,AL19)</f>
        <v>0.82430000000000003</v>
      </c>
      <c r="AR19" s="70">
        <f t="shared" si="9"/>
        <v>1</v>
      </c>
      <c r="AS19" s="68" t="s">
        <v>91</v>
      </c>
    </row>
    <row r="20" spans="1:45" s="18" customFormat="1" ht="232.5">
      <c r="A20" s="13">
        <v>4</v>
      </c>
      <c r="B20" s="12" t="s">
        <v>54</v>
      </c>
      <c r="C20" s="12" t="s">
        <v>76</v>
      </c>
      <c r="D20" s="14" t="s">
        <v>101</v>
      </c>
      <c r="E20" s="12" t="s">
        <v>102</v>
      </c>
      <c r="F20" s="12" t="s">
        <v>58</v>
      </c>
      <c r="G20" s="12" t="s">
        <v>103</v>
      </c>
      <c r="H20" s="12" t="s">
        <v>104</v>
      </c>
      <c r="I20" s="21" t="s">
        <v>61</v>
      </c>
      <c r="J20" s="12" t="s">
        <v>62</v>
      </c>
      <c r="K20" s="12" t="s">
        <v>63</v>
      </c>
      <c r="L20" s="21">
        <v>0.2</v>
      </c>
      <c r="M20" s="21">
        <v>0.3</v>
      </c>
      <c r="N20" s="22">
        <v>0.6</v>
      </c>
      <c r="O20" s="22">
        <v>0.96</v>
      </c>
      <c r="P20" s="21">
        <v>0.96</v>
      </c>
      <c r="Q20" s="12" t="s">
        <v>81</v>
      </c>
      <c r="R20" s="12" t="s">
        <v>82</v>
      </c>
      <c r="S20" s="12" t="s">
        <v>83</v>
      </c>
      <c r="T20" s="12" t="s">
        <v>67</v>
      </c>
      <c r="U20" s="12" t="s">
        <v>68</v>
      </c>
      <c r="V20" s="69">
        <f t="shared" si="4"/>
        <v>0.2</v>
      </c>
      <c r="W20" s="59">
        <v>0.1308</v>
      </c>
      <c r="X20" s="70">
        <f t="shared" si="5"/>
        <v>0.65399999999999991</v>
      </c>
      <c r="Y20" s="12" t="s">
        <v>105</v>
      </c>
      <c r="Z20" s="12" t="s">
        <v>85</v>
      </c>
      <c r="AA20" s="22">
        <f t="shared" si="0"/>
        <v>0.3</v>
      </c>
      <c r="AB20" s="78">
        <v>0.43149999999999999</v>
      </c>
      <c r="AC20" s="78">
        <f t="shared" si="6"/>
        <v>1</v>
      </c>
      <c r="AD20" s="12" t="s">
        <v>106</v>
      </c>
      <c r="AE20" s="12" t="s">
        <v>107</v>
      </c>
      <c r="AF20" s="22">
        <f t="shared" si="1"/>
        <v>0.6</v>
      </c>
      <c r="AG20" s="77">
        <v>0.59589999999999999</v>
      </c>
      <c r="AH20" s="78">
        <f t="shared" si="7"/>
        <v>0.99316666666666664</v>
      </c>
      <c r="AI20" s="12" t="s">
        <v>108</v>
      </c>
      <c r="AJ20" s="12" t="s">
        <v>89</v>
      </c>
      <c r="AK20" s="22">
        <f t="shared" si="2"/>
        <v>0.96</v>
      </c>
      <c r="AL20" s="88">
        <v>0.98340000000000005</v>
      </c>
      <c r="AM20" s="78">
        <f t="shared" si="8"/>
        <v>1</v>
      </c>
      <c r="AN20" s="12" t="s">
        <v>109</v>
      </c>
      <c r="AO20" s="12" t="s">
        <v>74</v>
      </c>
      <c r="AP20" s="69">
        <f t="shared" si="3"/>
        <v>0.96</v>
      </c>
      <c r="AQ20" s="89">
        <f>MAX(W20,AB20,AG20,AL20)</f>
        <v>0.98340000000000005</v>
      </c>
      <c r="AR20" s="70">
        <f t="shared" si="9"/>
        <v>1</v>
      </c>
      <c r="AS20" s="68" t="s">
        <v>91</v>
      </c>
    </row>
    <row r="21" spans="1:45" s="18" customFormat="1" ht="195" customHeight="1">
      <c r="A21" s="13">
        <v>4</v>
      </c>
      <c r="B21" s="12" t="s">
        <v>54</v>
      </c>
      <c r="C21" s="12" t="s">
        <v>76</v>
      </c>
      <c r="D21" s="14" t="s">
        <v>110</v>
      </c>
      <c r="E21" s="12" t="s">
        <v>111</v>
      </c>
      <c r="F21" s="12" t="s">
        <v>58</v>
      </c>
      <c r="G21" s="12" t="s">
        <v>112</v>
      </c>
      <c r="H21" s="12" t="s">
        <v>113</v>
      </c>
      <c r="I21" s="21" t="s">
        <v>61</v>
      </c>
      <c r="J21" s="12" t="s">
        <v>62</v>
      </c>
      <c r="K21" s="12" t="s">
        <v>63</v>
      </c>
      <c r="L21" s="21">
        <v>0.1</v>
      </c>
      <c r="M21" s="21">
        <v>0.25</v>
      </c>
      <c r="N21" s="22">
        <v>0.35</v>
      </c>
      <c r="O21" s="22">
        <v>0.52</v>
      </c>
      <c r="P21" s="21">
        <v>0.52</v>
      </c>
      <c r="Q21" s="12" t="s">
        <v>81</v>
      </c>
      <c r="R21" s="12" t="s">
        <v>82</v>
      </c>
      <c r="S21" s="12" t="s">
        <v>83</v>
      </c>
      <c r="T21" s="12" t="s">
        <v>67</v>
      </c>
      <c r="U21" s="12" t="s">
        <v>68</v>
      </c>
      <c r="V21" s="69">
        <f t="shared" si="4"/>
        <v>0.1</v>
      </c>
      <c r="W21" s="59">
        <v>1.2800000000000001E-2</v>
      </c>
      <c r="X21" s="70">
        <f t="shared" si="5"/>
        <v>0.128</v>
      </c>
      <c r="Y21" s="12" t="s">
        <v>114</v>
      </c>
      <c r="Z21" s="12" t="s">
        <v>85</v>
      </c>
      <c r="AA21" s="22">
        <f t="shared" si="0"/>
        <v>0.25</v>
      </c>
      <c r="AB21" s="78">
        <v>0.10639999999999999</v>
      </c>
      <c r="AC21" s="78">
        <f t="shared" si="6"/>
        <v>0.42559999999999998</v>
      </c>
      <c r="AD21" s="12" t="s">
        <v>115</v>
      </c>
      <c r="AE21" s="12" t="s">
        <v>116</v>
      </c>
      <c r="AF21" s="22">
        <f t="shared" si="1"/>
        <v>0.35</v>
      </c>
      <c r="AG21" s="77">
        <v>0.33650000000000002</v>
      </c>
      <c r="AH21" s="78">
        <f t="shared" si="7"/>
        <v>0.96142857142857152</v>
      </c>
      <c r="AI21" s="12" t="s">
        <v>117</v>
      </c>
      <c r="AJ21" s="12" t="s">
        <v>89</v>
      </c>
      <c r="AK21" s="22">
        <f t="shared" si="2"/>
        <v>0.52</v>
      </c>
      <c r="AL21" s="88">
        <v>0.5151</v>
      </c>
      <c r="AM21" s="78">
        <f t="shared" si="8"/>
        <v>0.99057692307692302</v>
      </c>
      <c r="AN21" s="12" t="s">
        <v>118</v>
      </c>
      <c r="AO21" s="12" t="s">
        <v>74</v>
      </c>
      <c r="AP21" s="69">
        <f t="shared" si="3"/>
        <v>0.52</v>
      </c>
      <c r="AQ21" s="89">
        <f>MAX(W21,AB21,AG21,AL21)</f>
        <v>0.5151</v>
      </c>
      <c r="AR21" s="70">
        <f t="shared" si="9"/>
        <v>0.99057692307692302</v>
      </c>
      <c r="AS21" s="68" t="s">
        <v>119</v>
      </c>
    </row>
    <row r="22" spans="1:45" s="18" customFormat="1" ht="265.5">
      <c r="A22" s="13">
        <v>4</v>
      </c>
      <c r="B22" s="12" t="s">
        <v>54</v>
      </c>
      <c r="C22" s="12" t="s">
        <v>76</v>
      </c>
      <c r="D22" s="14" t="s">
        <v>120</v>
      </c>
      <c r="E22" s="12" t="s">
        <v>121</v>
      </c>
      <c r="F22" s="12" t="s">
        <v>122</v>
      </c>
      <c r="G22" s="12" t="s">
        <v>123</v>
      </c>
      <c r="H22" s="12" t="s">
        <v>124</v>
      </c>
      <c r="I22" s="12" t="s">
        <v>61</v>
      </c>
      <c r="J22" s="12" t="s">
        <v>125</v>
      </c>
      <c r="K22" s="12" t="s">
        <v>63</v>
      </c>
      <c r="L22" s="21">
        <v>1</v>
      </c>
      <c r="M22" s="21">
        <v>1</v>
      </c>
      <c r="N22" s="21">
        <v>1</v>
      </c>
      <c r="O22" s="21">
        <v>1</v>
      </c>
      <c r="P22" s="21">
        <v>1</v>
      </c>
      <c r="Q22" s="12" t="s">
        <v>81</v>
      </c>
      <c r="R22" s="12" t="s">
        <v>126</v>
      </c>
      <c r="S22" s="12" t="s">
        <v>127</v>
      </c>
      <c r="T22" s="12" t="s">
        <v>67</v>
      </c>
      <c r="U22" s="12" t="s">
        <v>68</v>
      </c>
      <c r="V22" s="69">
        <f t="shared" si="4"/>
        <v>1</v>
      </c>
      <c r="W22" s="58" t="s">
        <v>128</v>
      </c>
      <c r="X22" s="58" t="s">
        <v>128</v>
      </c>
      <c r="Y22" s="54" t="s">
        <v>129</v>
      </c>
      <c r="Z22" s="12" t="s">
        <v>128</v>
      </c>
      <c r="AA22" s="22">
        <f t="shared" si="0"/>
        <v>1</v>
      </c>
      <c r="AB22" s="22">
        <v>0</v>
      </c>
      <c r="AC22" s="78">
        <f t="shared" si="6"/>
        <v>0</v>
      </c>
      <c r="AD22" s="12" t="s">
        <v>129</v>
      </c>
      <c r="AE22" s="12" t="s">
        <v>129</v>
      </c>
      <c r="AF22" s="22">
        <f t="shared" si="1"/>
        <v>1</v>
      </c>
      <c r="AG22" s="77">
        <v>0.94750000000000001</v>
      </c>
      <c r="AH22" s="78">
        <f t="shared" si="7"/>
        <v>0.94750000000000001</v>
      </c>
      <c r="AI22" s="12" t="s">
        <v>130</v>
      </c>
      <c r="AJ22" s="12" t="s">
        <v>131</v>
      </c>
      <c r="AK22" s="22">
        <f t="shared" si="2"/>
        <v>1</v>
      </c>
      <c r="AL22" s="100">
        <v>0.97919999999999996</v>
      </c>
      <c r="AM22" s="101">
        <f t="shared" si="8"/>
        <v>0.97919999999999996</v>
      </c>
      <c r="AN22" s="102" t="s">
        <v>132</v>
      </c>
      <c r="AO22" s="12" t="s">
        <v>133</v>
      </c>
      <c r="AP22" s="69">
        <f t="shared" si="3"/>
        <v>1</v>
      </c>
      <c r="AQ22" s="90">
        <f>AVERAGE(W22,AB22,AG22,AL22)</f>
        <v>0.64223333333333332</v>
      </c>
      <c r="AR22" s="70">
        <f t="shared" si="9"/>
        <v>0.64223333333333332</v>
      </c>
      <c r="AS22" s="103" t="s">
        <v>134</v>
      </c>
    </row>
    <row r="23" spans="1:45" s="18" customFormat="1" ht="155.25" customHeight="1">
      <c r="A23" s="13">
        <v>4</v>
      </c>
      <c r="B23" s="12" t="s">
        <v>54</v>
      </c>
      <c r="C23" s="12" t="s">
        <v>76</v>
      </c>
      <c r="D23" s="14" t="s">
        <v>135</v>
      </c>
      <c r="E23" s="12" t="s">
        <v>136</v>
      </c>
      <c r="F23" s="12" t="s">
        <v>122</v>
      </c>
      <c r="G23" s="12" t="s">
        <v>137</v>
      </c>
      <c r="H23" s="12" t="s">
        <v>138</v>
      </c>
      <c r="I23" s="12" t="s">
        <v>61</v>
      </c>
      <c r="J23" s="12" t="s">
        <v>125</v>
      </c>
      <c r="K23" s="12" t="s">
        <v>63</v>
      </c>
      <c r="L23" s="21">
        <v>1</v>
      </c>
      <c r="M23" s="21">
        <v>1</v>
      </c>
      <c r="N23" s="21">
        <v>1</v>
      </c>
      <c r="O23" s="21">
        <v>1</v>
      </c>
      <c r="P23" s="21">
        <v>1</v>
      </c>
      <c r="Q23" s="12" t="s">
        <v>81</v>
      </c>
      <c r="R23" s="12" t="s">
        <v>126</v>
      </c>
      <c r="S23" s="12" t="s">
        <v>139</v>
      </c>
      <c r="T23" s="12" t="s">
        <v>67</v>
      </c>
      <c r="U23" s="12" t="s">
        <v>68</v>
      </c>
      <c r="V23" s="69">
        <f t="shared" si="4"/>
        <v>1</v>
      </c>
      <c r="W23" s="58">
        <v>0.1004</v>
      </c>
      <c r="X23" s="70">
        <f t="shared" si="5"/>
        <v>0.1004</v>
      </c>
      <c r="Y23" s="54" t="s">
        <v>140</v>
      </c>
      <c r="Z23" s="54" t="s">
        <v>141</v>
      </c>
      <c r="AA23" s="22">
        <f t="shared" si="0"/>
        <v>1</v>
      </c>
      <c r="AB23" s="22">
        <v>0</v>
      </c>
      <c r="AC23" s="78">
        <f t="shared" si="6"/>
        <v>0</v>
      </c>
      <c r="AD23" s="12" t="s">
        <v>129</v>
      </c>
      <c r="AE23" s="12" t="s">
        <v>129</v>
      </c>
      <c r="AF23" s="22">
        <f t="shared" si="1"/>
        <v>1</v>
      </c>
      <c r="AG23" s="77">
        <v>0.94710000000000005</v>
      </c>
      <c r="AH23" s="78">
        <f t="shared" si="7"/>
        <v>0.94710000000000005</v>
      </c>
      <c r="AI23" s="12" t="s">
        <v>142</v>
      </c>
      <c r="AJ23" s="12" t="s">
        <v>131</v>
      </c>
      <c r="AK23" s="22">
        <f t="shared" si="2"/>
        <v>1</v>
      </c>
      <c r="AL23" s="20">
        <v>0.98939999999999995</v>
      </c>
      <c r="AM23" s="78">
        <f t="shared" si="8"/>
        <v>0.98939999999999995</v>
      </c>
      <c r="AN23" s="12" t="s">
        <v>143</v>
      </c>
      <c r="AO23" s="12" t="s">
        <v>133</v>
      </c>
      <c r="AP23" s="69">
        <f t="shared" si="3"/>
        <v>1</v>
      </c>
      <c r="AQ23" s="90">
        <f t="shared" ref="AQ23:AQ24" si="10">AVERAGE(W23,AB23,AG23,AL23)</f>
        <v>0.50922500000000004</v>
      </c>
      <c r="AR23" s="70">
        <f t="shared" si="9"/>
        <v>0.50922500000000004</v>
      </c>
      <c r="AS23" s="68" t="s">
        <v>144</v>
      </c>
    </row>
    <row r="24" spans="1:45" s="18" customFormat="1" ht="150">
      <c r="A24" s="13">
        <v>4</v>
      </c>
      <c r="B24" s="12" t="s">
        <v>54</v>
      </c>
      <c r="C24" s="12" t="s">
        <v>76</v>
      </c>
      <c r="D24" s="14" t="s">
        <v>145</v>
      </c>
      <c r="E24" s="12" t="s">
        <v>146</v>
      </c>
      <c r="F24" s="12" t="s">
        <v>122</v>
      </c>
      <c r="G24" s="12" t="s">
        <v>147</v>
      </c>
      <c r="H24" s="12" t="s">
        <v>148</v>
      </c>
      <c r="I24" s="12" t="s">
        <v>61</v>
      </c>
      <c r="J24" s="12" t="s">
        <v>125</v>
      </c>
      <c r="K24" s="12" t="s">
        <v>63</v>
      </c>
      <c r="L24" s="21">
        <v>0.9</v>
      </c>
      <c r="M24" s="21">
        <v>0.9</v>
      </c>
      <c r="N24" s="21">
        <v>0.9</v>
      </c>
      <c r="O24" s="21">
        <v>0.9</v>
      </c>
      <c r="P24" s="21">
        <v>0.9</v>
      </c>
      <c r="Q24" s="12" t="s">
        <v>81</v>
      </c>
      <c r="R24" s="12" t="s">
        <v>149</v>
      </c>
      <c r="S24" s="12" t="s">
        <v>139</v>
      </c>
      <c r="T24" s="12" t="s">
        <v>67</v>
      </c>
      <c r="U24" s="12" t="s">
        <v>68</v>
      </c>
      <c r="V24" s="69">
        <f t="shared" si="4"/>
        <v>0.9</v>
      </c>
      <c r="W24" s="58" t="s">
        <v>128</v>
      </c>
      <c r="X24" s="58" t="s">
        <v>128</v>
      </c>
      <c r="Y24" s="54" t="s">
        <v>129</v>
      </c>
      <c r="Z24" s="12" t="s">
        <v>128</v>
      </c>
      <c r="AA24" s="22">
        <f t="shared" si="0"/>
        <v>0.9</v>
      </c>
      <c r="AB24" s="22">
        <v>0</v>
      </c>
      <c r="AC24" s="78">
        <f t="shared" si="6"/>
        <v>0</v>
      </c>
      <c r="AD24" s="12" t="s">
        <v>129</v>
      </c>
      <c r="AE24" s="12" t="s">
        <v>129</v>
      </c>
      <c r="AF24" s="22">
        <f t="shared" si="1"/>
        <v>0.9</v>
      </c>
      <c r="AG24" s="77">
        <v>1</v>
      </c>
      <c r="AH24" s="78">
        <f t="shared" si="7"/>
        <v>1</v>
      </c>
      <c r="AI24" s="12" t="s">
        <v>150</v>
      </c>
      <c r="AJ24" s="12" t="s">
        <v>89</v>
      </c>
      <c r="AK24" s="22">
        <f t="shared" si="2"/>
        <v>0.9</v>
      </c>
      <c r="AL24" s="88">
        <v>1</v>
      </c>
      <c r="AM24" s="78">
        <f t="shared" si="8"/>
        <v>1</v>
      </c>
      <c r="AN24" s="12" t="s">
        <v>151</v>
      </c>
      <c r="AO24" s="12" t="s">
        <v>133</v>
      </c>
      <c r="AP24" s="69">
        <f t="shared" si="3"/>
        <v>0.9</v>
      </c>
      <c r="AQ24" s="90">
        <f t="shared" si="10"/>
        <v>0.66666666666666663</v>
      </c>
      <c r="AR24" s="70">
        <f t="shared" si="9"/>
        <v>0.7407407407407407</v>
      </c>
      <c r="AS24" s="68" t="s">
        <v>152</v>
      </c>
    </row>
    <row r="25" spans="1:45" s="18" customFormat="1" ht="99.75">
      <c r="A25" s="13">
        <v>4</v>
      </c>
      <c r="B25" s="12" t="s">
        <v>54</v>
      </c>
      <c r="C25" s="12" t="s">
        <v>76</v>
      </c>
      <c r="D25" s="14" t="s">
        <v>153</v>
      </c>
      <c r="E25" s="12" t="s">
        <v>154</v>
      </c>
      <c r="F25" s="12" t="s">
        <v>122</v>
      </c>
      <c r="G25" s="12" t="s">
        <v>147</v>
      </c>
      <c r="H25" s="12" t="s">
        <v>155</v>
      </c>
      <c r="I25" s="12" t="s">
        <v>61</v>
      </c>
      <c r="J25" s="12" t="s">
        <v>62</v>
      </c>
      <c r="K25" s="12" t="s">
        <v>63</v>
      </c>
      <c r="L25" s="21">
        <v>0</v>
      </c>
      <c r="M25" s="21">
        <v>0</v>
      </c>
      <c r="N25" s="21">
        <v>0</v>
      </c>
      <c r="O25" s="21">
        <v>1</v>
      </c>
      <c r="P25" s="21">
        <v>1</v>
      </c>
      <c r="Q25" s="12" t="s">
        <v>81</v>
      </c>
      <c r="R25" s="23" t="s">
        <v>149</v>
      </c>
      <c r="S25" s="23" t="s">
        <v>139</v>
      </c>
      <c r="T25" s="23" t="s">
        <v>67</v>
      </c>
      <c r="U25" s="23" t="s">
        <v>156</v>
      </c>
      <c r="V25" s="69" t="s">
        <v>69</v>
      </c>
      <c r="W25" s="58" t="s">
        <v>69</v>
      </c>
      <c r="X25" s="70" t="s">
        <v>69</v>
      </c>
      <c r="Y25" s="12" t="s">
        <v>70</v>
      </c>
      <c r="Z25" s="70" t="s">
        <v>69</v>
      </c>
      <c r="AA25" s="22">
        <f t="shared" si="0"/>
        <v>0</v>
      </c>
      <c r="AB25" s="22" t="s">
        <v>157</v>
      </c>
      <c r="AC25" s="78" t="s">
        <v>157</v>
      </c>
      <c r="AD25" s="12" t="s">
        <v>157</v>
      </c>
      <c r="AE25" s="12" t="s">
        <v>157</v>
      </c>
      <c r="AF25" s="22">
        <f t="shared" si="1"/>
        <v>0</v>
      </c>
      <c r="AG25" s="77" t="s">
        <v>71</v>
      </c>
      <c r="AH25" s="78" t="s">
        <v>71</v>
      </c>
      <c r="AI25" s="12" t="s">
        <v>72</v>
      </c>
      <c r="AJ25" s="12"/>
      <c r="AK25" s="22">
        <f t="shared" si="2"/>
        <v>1</v>
      </c>
      <c r="AL25" s="88">
        <v>1</v>
      </c>
      <c r="AM25" s="78">
        <f t="shared" si="8"/>
        <v>1</v>
      </c>
      <c r="AN25" s="12" t="s">
        <v>158</v>
      </c>
      <c r="AO25" s="12" t="s">
        <v>133</v>
      </c>
      <c r="AP25" s="69">
        <f t="shared" si="3"/>
        <v>1</v>
      </c>
      <c r="AQ25" s="89">
        <f>MAX(W25,AB25,AG25,AL25)</f>
        <v>1</v>
      </c>
      <c r="AR25" s="70">
        <f t="shared" si="9"/>
        <v>1</v>
      </c>
      <c r="AS25" s="68" t="s">
        <v>91</v>
      </c>
    </row>
    <row r="26" spans="1:45" s="18" customFormat="1" ht="99.75">
      <c r="A26" s="13">
        <v>4</v>
      </c>
      <c r="B26" s="12" t="s">
        <v>54</v>
      </c>
      <c r="C26" s="12" t="s">
        <v>159</v>
      </c>
      <c r="D26" s="14" t="s">
        <v>160</v>
      </c>
      <c r="E26" s="12" t="s">
        <v>161</v>
      </c>
      <c r="F26" s="12" t="s">
        <v>122</v>
      </c>
      <c r="G26" s="12" t="s">
        <v>162</v>
      </c>
      <c r="H26" s="12" t="s">
        <v>163</v>
      </c>
      <c r="I26" s="12" t="s">
        <v>61</v>
      </c>
      <c r="J26" s="12" t="s">
        <v>164</v>
      </c>
      <c r="K26" s="12" t="s">
        <v>165</v>
      </c>
      <c r="L26" s="12">
        <v>2700</v>
      </c>
      <c r="M26" s="12">
        <v>2700</v>
      </c>
      <c r="N26" s="12">
        <v>2700</v>
      </c>
      <c r="O26" s="12">
        <v>2700</v>
      </c>
      <c r="P26" s="12">
        <f t="shared" ref="P26:P32" si="11">SUM(L26:O26)</f>
        <v>10800</v>
      </c>
      <c r="Q26" s="12" t="s">
        <v>81</v>
      </c>
      <c r="R26" s="12" t="s">
        <v>166</v>
      </c>
      <c r="S26" s="12" t="s">
        <v>167</v>
      </c>
      <c r="T26" s="12" t="s">
        <v>168</v>
      </c>
      <c r="U26" s="12" t="s">
        <v>169</v>
      </c>
      <c r="V26" s="57">
        <f t="shared" si="4"/>
        <v>2700</v>
      </c>
      <c r="W26" s="13">
        <v>3703</v>
      </c>
      <c r="X26" s="70">
        <f t="shared" si="5"/>
        <v>1</v>
      </c>
      <c r="Y26" s="12" t="s">
        <v>170</v>
      </c>
      <c r="Z26" s="12" t="s">
        <v>171</v>
      </c>
      <c r="AA26" s="17">
        <f t="shared" si="0"/>
        <v>2700</v>
      </c>
      <c r="AB26" s="12">
        <v>4333</v>
      </c>
      <c r="AC26" s="78">
        <f t="shared" si="6"/>
        <v>1</v>
      </c>
      <c r="AD26" s="12" t="s">
        <v>172</v>
      </c>
      <c r="AE26" s="12" t="s">
        <v>173</v>
      </c>
      <c r="AF26" s="17">
        <f t="shared" si="1"/>
        <v>2700</v>
      </c>
      <c r="AG26" s="12">
        <v>7354</v>
      </c>
      <c r="AH26" s="78">
        <f t="shared" si="7"/>
        <v>1</v>
      </c>
      <c r="AI26" s="12" t="s">
        <v>174</v>
      </c>
      <c r="AJ26" s="12" t="s">
        <v>175</v>
      </c>
      <c r="AK26" s="17">
        <f t="shared" si="2"/>
        <v>2700</v>
      </c>
      <c r="AL26" s="12">
        <v>4902</v>
      </c>
      <c r="AM26" s="78">
        <f t="shared" si="8"/>
        <v>1</v>
      </c>
      <c r="AN26" s="12" t="s">
        <v>176</v>
      </c>
      <c r="AO26" s="12" t="s">
        <v>177</v>
      </c>
      <c r="AP26" s="13">
        <f t="shared" si="3"/>
        <v>10800</v>
      </c>
      <c r="AQ26" s="97">
        <f>SUM(W26,AB26,AG26,AL26)</f>
        <v>20292</v>
      </c>
      <c r="AR26" s="70">
        <f t="shared" si="9"/>
        <v>1</v>
      </c>
      <c r="AS26" s="68" t="s">
        <v>91</v>
      </c>
    </row>
    <row r="27" spans="1:45" s="18" customFormat="1" ht="117">
      <c r="A27" s="13">
        <v>4</v>
      </c>
      <c r="B27" s="12" t="s">
        <v>54</v>
      </c>
      <c r="C27" s="12" t="s">
        <v>159</v>
      </c>
      <c r="D27" s="14" t="s">
        <v>178</v>
      </c>
      <c r="E27" s="12" t="s">
        <v>179</v>
      </c>
      <c r="F27" s="12" t="s">
        <v>58</v>
      </c>
      <c r="G27" s="12" t="s">
        <v>180</v>
      </c>
      <c r="H27" s="12" t="s">
        <v>181</v>
      </c>
      <c r="I27" s="12" t="s">
        <v>61</v>
      </c>
      <c r="J27" s="12" t="s">
        <v>164</v>
      </c>
      <c r="K27" s="12" t="s">
        <v>182</v>
      </c>
      <c r="L27" s="28">
        <v>675</v>
      </c>
      <c r="M27" s="28">
        <v>675</v>
      </c>
      <c r="N27" s="28">
        <v>675</v>
      </c>
      <c r="O27" s="28">
        <v>675</v>
      </c>
      <c r="P27" s="12">
        <f t="shared" si="11"/>
        <v>2700</v>
      </c>
      <c r="Q27" s="12" t="s">
        <v>81</v>
      </c>
      <c r="R27" s="12" t="s">
        <v>183</v>
      </c>
      <c r="S27" s="12" t="s">
        <v>167</v>
      </c>
      <c r="T27" s="12" t="s">
        <v>168</v>
      </c>
      <c r="U27" s="12" t="s">
        <v>169</v>
      </c>
      <c r="V27" s="57">
        <f t="shared" si="4"/>
        <v>675</v>
      </c>
      <c r="W27" s="13">
        <v>659</v>
      </c>
      <c r="X27" s="70">
        <f t="shared" si="5"/>
        <v>0.97629629629629633</v>
      </c>
      <c r="Y27" s="12" t="s">
        <v>184</v>
      </c>
      <c r="Z27" s="12" t="s">
        <v>171</v>
      </c>
      <c r="AA27" s="17">
        <f t="shared" si="0"/>
        <v>675</v>
      </c>
      <c r="AB27" s="12">
        <v>371</v>
      </c>
      <c r="AC27" s="78">
        <f t="shared" si="6"/>
        <v>0.54962962962962958</v>
      </c>
      <c r="AD27" s="12" t="s">
        <v>185</v>
      </c>
      <c r="AE27" s="12" t="s">
        <v>173</v>
      </c>
      <c r="AF27" s="17">
        <f t="shared" si="1"/>
        <v>675</v>
      </c>
      <c r="AG27" s="12">
        <v>1328</v>
      </c>
      <c r="AH27" s="78">
        <f t="shared" si="7"/>
        <v>1</v>
      </c>
      <c r="AI27" s="12" t="s">
        <v>186</v>
      </c>
      <c r="AJ27" s="12" t="s">
        <v>175</v>
      </c>
      <c r="AK27" s="17">
        <f t="shared" si="2"/>
        <v>675</v>
      </c>
      <c r="AL27" s="12">
        <v>725</v>
      </c>
      <c r="AM27" s="78">
        <f t="shared" si="8"/>
        <v>1</v>
      </c>
      <c r="AN27" s="12" t="s">
        <v>187</v>
      </c>
      <c r="AO27" s="12" t="s">
        <v>177</v>
      </c>
      <c r="AP27" s="13">
        <f t="shared" si="3"/>
        <v>2700</v>
      </c>
      <c r="AQ27" s="97">
        <f t="shared" ref="AQ27:AQ32" si="12">SUM(W27,AB27,AG27,AL27)</f>
        <v>3083</v>
      </c>
      <c r="AR27" s="70">
        <f t="shared" si="9"/>
        <v>1</v>
      </c>
      <c r="AS27" s="68" t="s">
        <v>91</v>
      </c>
    </row>
    <row r="28" spans="1:45" s="18" customFormat="1" ht="99.75">
      <c r="A28" s="13">
        <v>4</v>
      </c>
      <c r="B28" s="12" t="s">
        <v>54</v>
      </c>
      <c r="C28" s="12" t="s">
        <v>159</v>
      </c>
      <c r="D28" s="14" t="s">
        <v>188</v>
      </c>
      <c r="E28" s="12" t="s">
        <v>189</v>
      </c>
      <c r="F28" s="12" t="s">
        <v>58</v>
      </c>
      <c r="G28" s="12" t="s">
        <v>190</v>
      </c>
      <c r="H28" s="12" t="s">
        <v>191</v>
      </c>
      <c r="I28" s="12" t="s">
        <v>61</v>
      </c>
      <c r="J28" s="12" t="s">
        <v>164</v>
      </c>
      <c r="K28" s="12" t="s">
        <v>192</v>
      </c>
      <c r="L28" s="28">
        <v>5</v>
      </c>
      <c r="M28" s="28">
        <v>25</v>
      </c>
      <c r="N28" s="28">
        <v>25</v>
      </c>
      <c r="O28" s="28">
        <v>25</v>
      </c>
      <c r="P28" s="12">
        <f t="shared" si="11"/>
        <v>80</v>
      </c>
      <c r="Q28" s="12" t="s">
        <v>81</v>
      </c>
      <c r="R28" s="12" t="s">
        <v>193</v>
      </c>
      <c r="S28" s="12" t="s">
        <v>194</v>
      </c>
      <c r="T28" s="12" t="s">
        <v>168</v>
      </c>
      <c r="U28" s="12" t="s">
        <v>169</v>
      </c>
      <c r="V28" s="57">
        <f t="shared" si="4"/>
        <v>5</v>
      </c>
      <c r="W28" s="13">
        <v>9</v>
      </c>
      <c r="X28" s="70">
        <f t="shared" si="5"/>
        <v>1</v>
      </c>
      <c r="Y28" s="12" t="s">
        <v>195</v>
      </c>
      <c r="Z28" s="12" t="s">
        <v>171</v>
      </c>
      <c r="AA28" s="17">
        <f t="shared" si="0"/>
        <v>25</v>
      </c>
      <c r="AB28" s="12">
        <v>40</v>
      </c>
      <c r="AC28" s="78">
        <f t="shared" si="6"/>
        <v>1</v>
      </c>
      <c r="AD28" s="12" t="s">
        <v>196</v>
      </c>
      <c r="AE28" s="12" t="s">
        <v>173</v>
      </c>
      <c r="AF28" s="17">
        <f t="shared" si="1"/>
        <v>25</v>
      </c>
      <c r="AG28" s="12">
        <v>11</v>
      </c>
      <c r="AH28" s="78">
        <f t="shared" si="7"/>
        <v>0.44</v>
      </c>
      <c r="AI28" s="12" t="s">
        <v>197</v>
      </c>
      <c r="AJ28" s="12" t="s">
        <v>175</v>
      </c>
      <c r="AK28" s="17">
        <f t="shared" si="2"/>
        <v>25</v>
      </c>
      <c r="AL28" s="12">
        <v>21</v>
      </c>
      <c r="AM28" s="78">
        <f t="shared" si="8"/>
        <v>0.84</v>
      </c>
      <c r="AN28" s="12" t="s">
        <v>198</v>
      </c>
      <c r="AO28" s="12" t="s">
        <v>177</v>
      </c>
      <c r="AP28" s="13">
        <f t="shared" si="3"/>
        <v>80</v>
      </c>
      <c r="AQ28" s="97">
        <f t="shared" si="12"/>
        <v>81</v>
      </c>
      <c r="AR28" s="70">
        <f t="shared" si="9"/>
        <v>1</v>
      </c>
      <c r="AS28" s="68" t="s">
        <v>91</v>
      </c>
    </row>
    <row r="29" spans="1:45" s="18" customFormat="1" ht="99.75">
      <c r="A29" s="13">
        <v>4</v>
      </c>
      <c r="B29" s="12" t="s">
        <v>54</v>
      </c>
      <c r="C29" s="12" t="s">
        <v>159</v>
      </c>
      <c r="D29" s="14" t="s">
        <v>199</v>
      </c>
      <c r="E29" s="99" t="s">
        <v>200</v>
      </c>
      <c r="F29" s="12" t="s">
        <v>122</v>
      </c>
      <c r="G29" s="12" t="s">
        <v>201</v>
      </c>
      <c r="H29" s="12" t="s">
        <v>202</v>
      </c>
      <c r="I29" s="12" t="s">
        <v>61</v>
      </c>
      <c r="J29" s="12" t="s">
        <v>164</v>
      </c>
      <c r="K29" s="12" t="s">
        <v>203</v>
      </c>
      <c r="L29" s="12">
        <v>10</v>
      </c>
      <c r="M29" s="99">
        <v>46</v>
      </c>
      <c r="N29" s="99">
        <v>47</v>
      </c>
      <c r="O29" s="99">
        <v>47</v>
      </c>
      <c r="P29" s="99">
        <f t="shared" si="11"/>
        <v>150</v>
      </c>
      <c r="Q29" s="12" t="s">
        <v>81</v>
      </c>
      <c r="R29" s="12" t="s">
        <v>193</v>
      </c>
      <c r="S29" s="12" t="s">
        <v>194</v>
      </c>
      <c r="T29" s="12" t="s">
        <v>168</v>
      </c>
      <c r="U29" s="12" t="s">
        <v>169</v>
      </c>
      <c r="V29" s="57">
        <f t="shared" si="4"/>
        <v>10</v>
      </c>
      <c r="W29" s="13">
        <v>0</v>
      </c>
      <c r="X29" s="70">
        <f t="shared" si="5"/>
        <v>0</v>
      </c>
      <c r="Y29" s="12" t="s">
        <v>204</v>
      </c>
      <c r="Z29" s="12" t="s">
        <v>171</v>
      </c>
      <c r="AA29" s="17">
        <f t="shared" si="0"/>
        <v>46</v>
      </c>
      <c r="AB29" s="12">
        <v>67</v>
      </c>
      <c r="AC29" s="78">
        <f t="shared" si="6"/>
        <v>1</v>
      </c>
      <c r="AD29" s="12" t="s">
        <v>205</v>
      </c>
      <c r="AE29" s="12" t="s">
        <v>173</v>
      </c>
      <c r="AF29" s="17">
        <f t="shared" si="1"/>
        <v>47</v>
      </c>
      <c r="AG29" s="12">
        <v>44</v>
      </c>
      <c r="AH29" s="78">
        <f t="shared" si="7"/>
        <v>0.93617021276595747</v>
      </c>
      <c r="AI29" s="12" t="s">
        <v>206</v>
      </c>
      <c r="AJ29" s="12" t="s">
        <v>175</v>
      </c>
      <c r="AK29" s="17">
        <f t="shared" si="2"/>
        <v>47</v>
      </c>
      <c r="AL29" s="12">
        <v>44</v>
      </c>
      <c r="AM29" s="78">
        <f t="shared" si="8"/>
        <v>0.93617021276595747</v>
      </c>
      <c r="AN29" s="12" t="s">
        <v>207</v>
      </c>
      <c r="AO29" s="12" t="s">
        <v>177</v>
      </c>
      <c r="AP29" s="13">
        <f t="shared" si="3"/>
        <v>150</v>
      </c>
      <c r="AQ29" s="97">
        <f t="shared" si="12"/>
        <v>155</v>
      </c>
      <c r="AR29" s="70">
        <f t="shared" si="9"/>
        <v>1</v>
      </c>
      <c r="AS29" s="68" t="s">
        <v>91</v>
      </c>
    </row>
    <row r="30" spans="1:45" s="18" customFormat="1" ht="150">
      <c r="A30" s="13">
        <v>4</v>
      </c>
      <c r="B30" s="12" t="s">
        <v>54</v>
      </c>
      <c r="C30" s="12" t="s">
        <v>159</v>
      </c>
      <c r="D30" s="14" t="s">
        <v>208</v>
      </c>
      <c r="E30" s="12" t="s">
        <v>209</v>
      </c>
      <c r="F30" s="12" t="s">
        <v>122</v>
      </c>
      <c r="G30" s="12" t="s">
        <v>210</v>
      </c>
      <c r="H30" s="12" t="s">
        <v>211</v>
      </c>
      <c r="I30" s="12" t="s">
        <v>61</v>
      </c>
      <c r="J30" s="12" t="s">
        <v>164</v>
      </c>
      <c r="K30" s="12" t="s">
        <v>212</v>
      </c>
      <c r="L30" s="12">
        <v>5</v>
      </c>
      <c r="M30" s="12">
        <v>21</v>
      </c>
      <c r="N30" s="12">
        <v>21</v>
      </c>
      <c r="O30" s="12">
        <v>21</v>
      </c>
      <c r="P30" s="12">
        <f t="shared" si="11"/>
        <v>68</v>
      </c>
      <c r="Q30" s="12" t="s">
        <v>81</v>
      </c>
      <c r="R30" s="12" t="s">
        <v>213</v>
      </c>
      <c r="S30" s="12" t="s">
        <v>214</v>
      </c>
      <c r="T30" s="12" t="s">
        <v>168</v>
      </c>
      <c r="U30" s="23" t="s">
        <v>156</v>
      </c>
      <c r="V30" s="57">
        <f t="shared" si="4"/>
        <v>5</v>
      </c>
      <c r="W30" s="53">
        <v>10</v>
      </c>
      <c r="X30" s="70">
        <f t="shared" si="5"/>
        <v>1</v>
      </c>
      <c r="Y30" s="12" t="s">
        <v>215</v>
      </c>
      <c r="Z30" s="12" t="s">
        <v>216</v>
      </c>
      <c r="AA30" s="17">
        <f t="shared" si="0"/>
        <v>21</v>
      </c>
      <c r="AB30" s="12">
        <v>44</v>
      </c>
      <c r="AC30" s="78">
        <f t="shared" si="6"/>
        <v>1</v>
      </c>
      <c r="AD30" s="12" t="s">
        <v>217</v>
      </c>
      <c r="AE30" s="12" t="s">
        <v>218</v>
      </c>
      <c r="AF30" s="17">
        <f t="shared" si="1"/>
        <v>21</v>
      </c>
      <c r="AG30" s="12">
        <v>26</v>
      </c>
      <c r="AH30" s="78">
        <f t="shared" si="7"/>
        <v>1</v>
      </c>
      <c r="AI30" s="12" t="s">
        <v>219</v>
      </c>
      <c r="AJ30" s="12" t="s">
        <v>220</v>
      </c>
      <c r="AK30" s="17">
        <f t="shared" si="2"/>
        <v>21</v>
      </c>
      <c r="AL30" s="12">
        <v>35</v>
      </c>
      <c r="AM30" s="78">
        <f t="shared" si="8"/>
        <v>1</v>
      </c>
      <c r="AN30" s="12" t="s">
        <v>221</v>
      </c>
      <c r="AO30" s="12" t="s">
        <v>222</v>
      </c>
      <c r="AP30" s="13">
        <f t="shared" si="3"/>
        <v>68</v>
      </c>
      <c r="AQ30" s="97">
        <f>SUM(W30,AB30,AG30,AL30)</f>
        <v>115</v>
      </c>
      <c r="AR30" s="70">
        <f t="shared" si="9"/>
        <v>1</v>
      </c>
      <c r="AS30" s="68" t="s">
        <v>91</v>
      </c>
    </row>
    <row r="31" spans="1:45" s="18" customFormat="1" ht="166.5">
      <c r="A31" s="13">
        <v>4</v>
      </c>
      <c r="B31" s="12" t="s">
        <v>54</v>
      </c>
      <c r="C31" s="12" t="s">
        <v>159</v>
      </c>
      <c r="D31" s="14" t="s">
        <v>223</v>
      </c>
      <c r="E31" s="12" t="s">
        <v>224</v>
      </c>
      <c r="F31" s="12" t="s">
        <v>122</v>
      </c>
      <c r="G31" s="12" t="s">
        <v>225</v>
      </c>
      <c r="H31" s="12" t="s">
        <v>226</v>
      </c>
      <c r="I31" s="12" t="s">
        <v>61</v>
      </c>
      <c r="J31" s="12" t="s">
        <v>164</v>
      </c>
      <c r="K31" s="12" t="s">
        <v>212</v>
      </c>
      <c r="L31" s="12">
        <v>19</v>
      </c>
      <c r="M31" s="12">
        <v>110</v>
      </c>
      <c r="N31" s="12">
        <v>110</v>
      </c>
      <c r="O31" s="12">
        <v>110</v>
      </c>
      <c r="P31" s="12">
        <f t="shared" si="11"/>
        <v>349</v>
      </c>
      <c r="Q31" s="12" t="s">
        <v>81</v>
      </c>
      <c r="R31" s="12" t="s">
        <v>227</v>
      </c>
      <c r="S31" s="12" t="s">
        <v>214</v>
      </c>
      <c r="T31" s="12" t="s">
        <v>168</v>
      </c>
      <c r="U31" s="23" t="s">
        <v>156</v>
      </c>
      <c r="V31" s="57">
        <f t="shared" si="4"/>
        <v>19</v>
      </c>
      <c r="W31" s="53">
        <v>120</v>
      </c>
      <c r="X31" s="70">
        <f t="shared" si="5"/>
        <v>1</v>
      </c>
      <c r="Y31" s="12" t="s">
        <v>228</v>
      </c>
      <c r="Z31" s="12" t="s">
        <v>216</v>
      </c>
      <c r="AA31" s="17">
        <f t="shared" si="0"/>
        <v>110</v>
      </c>
      <c r="AB31" s="12">
        <v>69</v>
      </c>
      <c r="AC31" s="78">
        <f t="shared" si="6"/>
        <v>0.62727272727272732</v>
      </c>
      <c r="AD31" s="12" t="s">
        <v>229</v>
      </c>
      <c r="AE31" s="12" t="s">
        <v>218</v>
      </c>
      <c r="AF31" s="17">
        <f t="shared" si="1"/>
        <v>110</v>
      </c>
      <c r="AG31" s="12">
        <v>203</v>
      </c>
      <c r="AH31" s="78">
        <f t="shared" si="7"/>
        <v>1</v>
      </c>
      <c r="AI31" s="12" t="s">
        <v>230</v>
      </c>
      <c r="AJ31" s="12" t="s">
        <v>220</v>
      </c>
      <c r="AK31" s="17">
        <f t="shared" si="2"/>
        <v>110</v>
      </c>
      <c r="AL31" s="12">
        <v>110</v>
      </c>
      <c r="AM31" s="78">
        <f t="shared" si="8"/>
        <v>1</v>
      </c>
      <c r="AN31" s="12" t="s">
        <v>231</v>
      </c>
      <c r="AO31" s="12" t="s">
        <v>232</v>
      </c>
      <c r="AP31" s="13">
        <f t="shared" si="3"/>
        <v>349</v>
      </c>
      <c r="AQ31" s="97">
        <f t="shared" si="12"/>
        <v>502</v>
      </c>
      <c r="AR31" s="70">
        <f t="shared" si="9"/>
        <v>1</v>
      </c>
      <c r="AS31" s="68" t="s">
        <v>91</v>
      </c>
    </row>
    <row r="32" spans="1:45" s="18" customFormat="1" ht="133.5">
      <c r="A32" s="13">
        <v>4</v>
      </c>
      <c r="B32" s="12" t="s">
        <v>54</v>
      </c>
      <c r="C32" s="12" t="s">
        <v>159</v>
      </c>
      <c r="D32" s="14" t="s">
        <v>233</v>
      </c>
      <c r="E32" s="12" t="s">
        <v>234</v>
      </c>
      <c r="F32" s="12" t="s">
        <v>122</v>
      </c>
      <c r="G32" s="12" t="s">
        <v>235</v>
      </c>
      <c r="H32" s="12" t="s">
        <v>236</v>
      </c>
      <c r="I32" s="12" t="s">
        <v>61</v>
      </c>
      <c r="J32" s="12" t="s">
        <v>164</v>
      </c>
      <c r="K32" s="12" t="s">
        <v>212</v>
      </c>
      <c r="L32" s="12">
        <v>2</v>
      </c>
      <c r="M32" s="12">
        <v>10</v>
      </c>
      <c r="N32" s="12">
        <v>11</v>
      </c>
      <c r="O32" s="12">
        <v>10</v>
      </c>
      <c r="P32" s="12">
        <f t="shared" si="11"/>
        <v>33</v>
      </c>
      <c r="Q32" s="12" t="s">
        <v>81</v>
      </c>
      <c r="R32" s="12" t="s">
        <v>237</v>
      </c>
      <c r="S32" s="12" t="s">
        <v>214</v>
      </c>
      <c r="T32" s="12" t="s">
        <v>168</v>
      </c>
      <c r="U32" s="23" t="s">
        <v>156</v>
      </c>
      <c r="V32" s="57">
        <f t="shared" si="4"/>
        <v>2</v>
      </c>
      <c r="W32" s="53">
        <v>58</v>
      </c>
      <c r="X32" s="70">
        <f t="shared" si="5"/>
        <v>1</v>
      </c>
      <c r="Y32" s="12" t="s">
        <v>238</v>
      </c>
      <c r="Z32" s="12" t="s">
        <v>216</v>
      </c>
      <c r="AA32" s="17">
        <f t="shared" si="0"/>
        <v>10</v>
      </c>
      <c r="AB32" s="12">
        <v>29</v>
      </c>
      <c r="AC32" s="78">
        <f t="shared" si="6"/>
        <v>1</v>
      </c>
      <c r="AD32" s="12" t="s">
        <v>239</v>
      </c>
      <c r="AE32" s="12" t="s">
        <v>240</v>
      </c>
      <c r="AF32" s="17">
        <f t="shared" si="1"/>
        <v>11</v>
      </c>
      <c r="AG32" s="12">
        <v>41</v>
      </c>
      <c r="AH32" s="78">
        <f t="shared" si="7"/>
        <v>1</v>
      </c>
      <c r="AI32" s="12" t="s">
        <v>241</v>
      </c>
      <c r="AJ32" s="12" t="s">
        <v>220</v>
      </c>
      <c r="AK32" s="17">
        <f t="shared" si="2"/>
        <v>10</v>
      </c>
      <c r="AL32" s="12">
        <v>38</v>
      </c>
      <c r="AM32" s="78">
        <f t="shared" si="8"/>
        <v>1</v>
      </c>
      <c r="AN32" s="12" t="s">
        <v>242</v>
      </c>
      <c r="AO32" s="12" t="s">
        <v>243</v>
      </c>
      <c r="AP32" s="13">
        <f t="shared" si="3"/>
        <v>33</v>
      </c>
      <c r="AQ32" s="97">
        <f t="shared" si="12"/>
        <v>166</v>
      </c>
      <c r="AR32" s="70">
        <f t="shared" si="9"/>
        <v>1</v>
      </c>
      <c r="AS32" s="68" t="s">
        <v>91</v>
      </c>
    </row>
    <row r="33" spans="1:45" s="2" customFormat="1" ht="15.75">
      <c r="A33" s="7"/>
      <c r="B33" s="7"/>
      <c r="C33" s="7"/>
      <c r="D33" s="7"/>
      <c r="E33" s="10" t="s">
        <v>244</v>
      </c>
      <c r="F33" s="7"/>
      <c r="G33" s="7"/>
      <c r="H33" s="7"/>
      <c r="I33" s="7"/>
      <c r="J33" s="7"/>
      <c r="K33" s="7"/>
      <c r="L33" s="11"/>
      <c r="M33" s="11"/>
      <c r="N33" s="11"/>
      <c r="O33" s="11"/>
      <c r="P33" s="11"/>
      <c r="Q33" s="7"/>
      <c r="R33" s="7"/>
      <c r="S33" s="7"/>
      <c r="T33" s="7"/>
      <c r="U33" s="7"/>
      <c r="V33" s="60"/>
      <c r="W33" s="60"/>
      <c r="X33" s="74">
        <f>AVERAGE(X17:X32)*80%</f>
        <v>0.59057975308641975</v>
      </c>
      <c r="Y33" s="11"/>
      <c r="Z33" s="11"/>
      <c r="AA33" s="11"/>
      <c r="AB33" s="11"/>
      <c r="AC33" s="85">
        <f>AVERAGE(AC17:AC32)*80%</f>
        <v>0.54871442039442042</v>
      </c>
      <c r="AD33" s="11"/>
      <c r="AE33" s="11"/>
      <c r="AF33" s="11"/>
      <c r="AG33" s="11"/>
      <c r="AH33" s="84">
        <f>AVERAGE(AH17:AH32)*80%</f>
        <v>0.75573516862063972</v>
      </c>
      <c r="AI33" s="11"/>
      <c r="AJ33" s="11"/>
      <c r="AK33" s="11"/>
      <c r="AL33" s="11"/>
      <c r="AM33" s="85">
        <f>AVERAGE(AM17:AM32)*80%</f>
        <v>0.78356735679214395</v>
      </c>
      <c r="AN33" s="7"/>
      <c r="AO33" s="7"/>
      <c r="AP33" s="60"/>
      <c r="AQ33" s="60"/>
      <c r="AR33" s="74">
        <f>AVERAGE(AR17:AR32)*80%</f>
        <v>0.74093879985754985</v>
      </c>
      <c r="AS33" s="7"/>
    </row>
    <row r="34" spans="1:45" s="42" customFormat="1" ht="105" customHeight="1">
      <c r="A34" s="24">
        <v>7</v>
      </c>
      <c r="B34" s="15" t="s">
        <v>245</v>
      </c>
      <c r="C34" s="15" t="s">
        <v>246</v>
      </c>
      <c r="D34" s="29" t="s">
        <v>247</v>
      </c>
      <c r="E34" s="30" t="s">
        <v>248</v>
      </c>
      <c r="F34" s="30" t="s">
        <v>249</v>
      </c>
      <c r="G34" s="30" t="s">
        <v>250</v>
      </c>
      <c r="H34" s="30" t="s">
        <v>251</v>
      </c>
      <c r="I34" s="31" t="s">
        <v>252</v>
      </c>
      <c r="J34" s="30" t="s">
        <v>253</v>
      </c>
      <c r="K34" s="30" t="s">
        <v>254</v>
      </c>
      <c r="L34" s="32" t="s">
        <v>69</v>
      </c>
      <c r="M34" s="33">
        <v>0.8</v>
      </c>
      <c r="N34" s="32" t="s">
        <v>69</v>
      </c>
      <c r="O34" s="34">
        <v>0.8</v>
      </c>
      <c r="P34" s="34">
        <v>0.8</v>
      </c>
      <c r="Q34" s="35" t="s">
        <v>255</v>
      </c>
      <c r="R34" s="35" t="s">
        <v>256</v>
      </c>
      <c r="S34" s="30" t="s">
        <v>257</v>
      </c>
      <c r="T34" s="30" t="s">
        <v>258</v>
      </c>
      <c r="U34" s="36" t="s">
        <v>259</v>
      </c>
      <c r="V34" s="61" t="s">
        <v>69</v>
      </c>
      <c r="W34" s="24" t="s">
        <v>69</v>
      </c>
      <c r="X34" s="40" t="s">
        <v>69</v>
      </c>
      <c r="Y34" s="15" t="s">
        <v>70</v>
      </c>
      <c r="Z34" s="15" t="s">
        <v>69</v>
      </c>
      <c r="AA34" s="38">
        <f>M34</f>
        <v>0.8</v>
      </c>
      <c r="AB34" s="39">
        <v>0.52</v>
      </c>
      <c r="AC34" s="40">
        <f t="shared" ref="AC34:AC40" si="13">IF(AB34/AA34&gt;100%,100%,AB34/AA34)</f>
        <v>0.65</v>
      </c>
      <c r="AD34" s="15" t="s">
        <v>260</v>
      </c>
      <c r="AE34" s="15" t="s">
        <v>261</v>
      </c>
      <c r="AF34" s="37" t="s">
        <v>69</v>
      </c>
      <c r="AG34" s="15" t="s">
        <v>69</v>
      </c>
      <c r="AH34" s="15" t="s">
        <v>69</v>
      </c>
      <c r="AI34" s="15" t="s">
        <v>69</v>
      </c>
      <c r="AJ34" s="15" t="s">
        <v>69</v>
      </c>
      <c r="AK34" s="38">
        <f>O34</f>
        <v>0.8</v>
      </c>
      <c r="AL34" s="41">
        <v>0.7</v>
      </c>
      <c r="AM34" s="40">
        <f t="shared" ref="AM34:AM40" si="14">IF(AL34/AK34&gt;100%,100%,AL34/AK34)</f>
        <v>0.87499999999999989</v>
      </c>
      <c r="AN34" s="15" t="s">
        <v>262</v>
      </c>
      <c r="AO34" s="35" t="s">
        <v>256</v>
      </c>
      <c r="AP34" s="52">
        <f>P34</f>
        <v>0.8</v>
      </c>
      <c r="AQ34" s="79">
        <f>AVERAGE(AB34,AL34)</f>
        <v>0.61</v>
      </c>
      <c r="AR34" s="40">
        <f t="shared" ref="AR34:AR40" si="15">IF(AQ34/AP34&gt;100%,100%,AQ34/AP34)</f>
        <v>0.76249999999999996</v>
      </c>
      <c r="AS34" s="15" t="s">
        <v>263</v>
      </c>
    </row>
    <row r="35" spans="1:45" s="42" customFormat="1" ht="133.5">
      <c r="A35" s="24">
        <v>7</v>
      </c>
      <c r="B35" s="15" t="s">
        <v>245</v>
      </c>
      <c r="C35" s="15" t="s">
        <v>246</v>
      </c>
      <c r="D35" s="43" t="s">
        <v>264</v>
      </c>
      <c r="E35" s="35" t="s">
        <v>265</v>
      </c>
      <c r="F35" s="35" t="s">
        <v>249</v>
      </c>
      <c r="G35" s="35" t="s">
        <v>266</v>
      </c>
      <c r="H35" s="35" t="s">
        <v>267</v>
      </c>
      <c r="I35" s="35" t="s">
        <v>268</v>
      </c>
      <c r="J35" s="35" t="s">
        <v>253</v>
      </c>
      <c r="K35" s="35" t="s">
        <v>269</v>
      </c>
      <c r="L35" s="44">
        <v>1</v>
      </c>
      <c r="M35" s="44">
        <v>1</v>
      </c>
      <c r="N35" s="44">
        <v>1</v>
      </c>
      <c r="O35" s="45">
        <v>1</v>
      </c>
      <c r="P35" s="45">
        <v>1</v>
      </c>
      <c r="Q35" s="35" t="s">
        <v>255</v>
      </c>
      <c r="R35" s="35" t="s">
        <v>270</v>
      </c>
      <c r="S35" s="35" t="s">
        <v>271</v>
      </c>
      <c r="T35" s="30" t="s">
        <v>258</v>
      </c>
      <c r="U35" s="36" t="s">
        <v>272</v>
      </c>
      <c r="V35" s="62">
        <v>1</v>
      </c>
      <c r="W35" s="63">
        <v>1</v>
      </c>
      <c r="X35" s="40">
        <f t="shared" ref="X35:X40" si="16">IF(W35/V35&gt;100%,100%,W35/V35)</f>
        <v>1</v>
      </c>
      <c r="Y35" s="15" t="s">
        <v>273</v>
      </c>
      <c r="Z35" s="15" t="s">
        <v>274</v>
      </c>
      <c r="AA35" s="38">
        <f t="shared" ref="AA35:AA40" si="17">M35</f>
        <v>1</v>
      </c>
      <c r="AB35" s="41">
        <v>1</v>
      </c>
      <c r="AC35" s="40">
        <f t="shared" si="13"/>
        <v>1</v>
      </c>
      <c r="AD35" s="15" t="s">
        <v>275</v>
      </c>
      <c r="AE35" s="15" t="s">
        <v>276</v>
      </c>
      <c r="AF35" s="38">
        <f>N35</f>
        <v>1</v>
      </c>
      <c r="AG35" s="41">
        <v>1</v>
      </c>
      <c r="AH35" s="40">
        <f t="shared" ref="AH35:AH37" si="18">IF(AG35/AF35&gt;100%,100%,AG35/AF35)</f>
        <v>1</v>
      </c>
      <c r="AI35" s="15" t="s">
        <v>277</v>
      </c>
      <c r="AJ35" s="15" t="s">
        <v>278</v>
      </c>
      <c r="AK35" s="38">
        <f t="shared" ref="AK35:AK40" si="19">O35</f>
        <v>1</v>
      </c>
      <c r="AL35" s="46">
        <v>1</v>
      </c>
      <c r="AM35" s="40">
        <f t="shared" si="14"/>
        <v>1</v>
      </c>
      <c r="AN35" s="15" t="s">
        <v>275</v>
      </c>
      <c r="AO35" s="15" t="s">
        <v>279</v>
      </c>
      <c r="AP35" s="52">
        <f t="shared" ref="AP35:AP40" si="20">P35</f>
        <v>1</v>
      </c>
      <c r="AQ35" s="79">
        <f>AVERAGE(W35,AB35,AG35,AL35)</f>
        <v>1</v>
      </c>
      <c r="AR35" s="40">
        <f t="shared" si="15"/>
        <v>1</v>
      </c>
      <c r="AS35" s="15" t="s">
        <v>280</v>
      </c>
    </row>
    <row r="36" spans="1:45" s="42" customFormat="1" ht="182.25">
      <c r="A36" s="24">
        <v>7</v>
      </c>
      <c r="B36" s="15" t="s">
        <v>245</v>
      </c>
      <c r="C36" s="15" t="s">
        <v>281</v>
      </c>
      <c r="D36" s="43" t="s">
        <v>282</v>
      </c>
      <c r="E36" s="35" t="s">
        <v>283</v>
      </c>
      <c r="F36" s="35" t="s">
        <v>249</v>
      </c>
      <c r="G36" s="35" t="s">
        <v>284</v>
      </c>
      <c r="H36" s="35" t="s">
        <v>285</v>
      </c>
      <c r="I36" s="35" t="s">
        <v>268</v>
      </c>
      <c r="J36" s="35" t="s">
        <v>253</v>
      </c>
      <c r="K36" s="35" t="s">
        <v>286</v>
      </c>
      <c r="L36" s="32" t="s">
        <v>69</v>
      </c>
      <c r="M36" s="33">
        <v>1</v>
      </c>
      <c r="N36" s="33">
        <v>1</v>
      </c>
      <c r="O36" s="34">
        <v>1</v>
      </c>
      <c r="P36" s="34">
        <v>1</v>
      </c>
      <c r="Q36" s="35" t="s">
        <v>255</v>
      </c>
      <c r="R36" s="35" t="s">
        <v>287</v>
      </c>
      <c r="S36" s="35" t="s">
        <v>288</v>
      </c>
      <c r="T36" s="30" t="s">
        <v>258</v>
      </c>
      <c r="U36" s="36" t="s">
        <v>289</v>
      </c>
      <c r="V36" s="62" t="s">
        <v>69</v>
      </c>
      <c r="W36" s="24" t="s">
        <v>69</v>
      </c>
      <c r="X36" s="40" t="s">
        <v>69</v>
      </c>
      <c r="Y36" s="15" t="s">
        <v>70</v>
      </c>
      <c r="Z36" s="15" t="s">
        <v>69</v>
      </c>
      <c r="AA36" s="38">
        <f t="shared" si="17"/>
        <v>1</v>
      </c>
      <c r="AB36" s="81">
        <v>1</v>
      </c>
      <c r="AC36" s="82">
        <f t="shared" si="13"/>
        <v>1</v>
      </c>
      <c r="AD36" s="16" t="s">
        <v>290</v>
      </c>
      <c r="AE36" s="15" t="s">
        <v>291</v>
      </c>
      <c r="AF36" s="38">
        <f t="shared" ref="AF36:AF37" si="21">N36</f>
        <v>1</v>
      </c>
      <c r="AG36" s="41">
        <v>1</v>
      </c>
      <c r="AH36" s="40">
        <f t="shared" si="18"/>
        <v>1</v>
      </c>
      <c r="AI36" s="15" t="s">
        <v>287</v>
      </c>
      <c r="AJ36" s="15" t="s">
        <v>292</v>
      </c>
      <c r="AK36" s="38">
        <f t="shared" si="19"/>
        <v>1</v>
      </c>
      <c r="AL36" s="41">
        <v>1</v>
      </c>
      <c r="AM36" s="40">
        <f t="shared" si="14"/>
        <v>1</v>
      </c>
      <c r="AN36" s="15" t="s">
        <v>293</v>
      </c>
      <c r="AO36" s="15" t="s">
        <v>294</v>
      </c>
      <c r="AP36" s="52">
        <f t="shared" si="20"/>
        <v>1</v>
      </c>
      <c r="AQ36" s="79">
        <f>AVERAGE(AB36,AG36,AL36)</f>
        <v>1</v>
      </c>
      <c r="AR36" s="40">
        <f t="shared" si="15"/>
        <v>1</v>
      </c>
      <c r="AS36" s="15" t="s">
        <v>280</v>
      </c>
    </row>
    <row r="37" spans="1:45" s="42" customFormat="1" ht="133.5">
      <c r="A37" s="24">
        <v>7</v>
      </c>
      <c r="B37" s="15" t="s">
        <v>245</v>
      </c>
      <c r="C37" s="15" t="s">
        <v>246</v>
      </c>
      <c r="D37" s="43" t="s">
        <v>295</v>
      </c>
      <c r="E37" s="35" t="s">
        <v>296</v>
      </c>
      <c r="F37" s="35" t="s">
        <v>249</v>
      </c>
      <c r="G37" s="35" t="s">
        <v>297</v>
      </c>
      <c r="H37" s="35" t="s">
        <v>298</v>
      </c>
      <c r="I37" s="35" t="s">
        <v>268</v>
      </c>
      <c r="J37" s="35" t="s">
        <v>125</v>
      </c>
      <c r="K37" s="35" t="s">
        <v>297</v>
      </c>
      <c r="L37" s="33">
        <v>1</v>
      </c>
      <c r="M37" s="32" t="s">
        <v>69</v>
      </c>
      <c r="N37" s="33">
        <v>1</v>
      </c>
      <c r="O37" s="34" t="s">
        <v>69</v>
      </c>
      <c r="P37" s="34">
        <v>1</v>
      </c>
      <c r="Q37" s="35" t="s">
        <v>81</v>
      </c>
      <c r="R37" s="35" t="s">
        <v>299</v>
      </c>
      <c r="S37" s="35" t="s">
        <v>299</v>
      </c>
      <c r="T37" s="30" t="s">
        <v>258</v>
      </c>
      <c r="U37" s="36" t="s">
        <v>272</v>
      </c>
      <c r="V37" s="62">
        <v>1</v>
      </c>
      <c r="W37" s="63">
        <v>1</v>
      </c>
      <c r="X37" s="40">
        <f t="shared" si="16"/>
        <v>1</v>
      </c>
      <c r="Y37" s="15" t="s">
        <v>300</v>
      </c>
      <c r="Z37" s="15" t="s">
        <v>301</v>
      </c>
      <c r="AA37" s="38" t="str">
        <f t="shared" si="17"/>
        <v>No programada</v>
      </c>
      <c r="AB37" s="41" t="s">
        <v>157</v>
      </c>
      <c r="AC37" s="40" t="s">
        <v>71</v>
      </c>
      <c r="AD37" s="15" t="s">
        <v>72</v>
      </c>
      <c r="AE37" s="15" t="s">
        <v>71</v>
      </c>
      <c r="AF37" s="38">
        <f t="shared" si="21"/>
        <v>1</v>
      </c>
      <c r="AG37" s="41">
        <v>1</v>
      </c>
      <c r="AH37" s="40">
        <f t="shared" si="18"/>
        <v>1</v>
      </c>
      <c r="AI37" s="15" t="s">
        <v>302</v>
      </c>
      <c r="AJ37" s="15" t="s">
        <v>303</v>
      </c>
      <c r="AK37" s="38" t="str">
        <f t="shared" si="19"/>
        <v>No programada</v>
      </c>
      <c r="AL37" s="19" t="s">
        <v>69</v>
      </c>
      <c r="AM37" s="19" t="s">
        <v>69</v>
      </c>
      <c r="AN37" s="19" t="s">
        <v>69</v>
      </c>
      <c r="AO37" s="19" t="s">
        <v>69</v>
      </c>
      <c r="AP37" s="52">
        <f t="shared" si="20"/>
        <v>1</v>
      </c>
      <c r="AQ37" s="79">
        <f>AVERAGE(AB37,AG37,AL37)</f>
        <v>1</v>
      </c>
      <c r="AR37" s="40">
        <f t="shared" si="15"/>
        <v>1</v>
      </c>
      <c r="AS37" s="15" t="s">
        <v>280</v>
      </c>
    </row>
    <row r="38" spans="1:45" s="42" customFormat="1" ht="133.5">
      <c r="A38" s="24">
        <v>7</v>
      </c>
      <c r="B38" s="15" t="s">
        <v>245</v>
      </c>
      <c r="C38" s="15" t="s">
        <v>246</v>
      </c>
      <c r="D38" s="43" t="s">
        <v>304</v>
      </c>
      <c r="E38" s="15" t="s">
        <v>305</v>
      </c>
      <c r="F38" s="15" t="s">
        <v>249</v>
      </c>
      <c r="G38" s="15" t="s">
        <v>306</v>
      </c>
      <c r="H38" s="15" t="s">
        <v>307</v>
      </c>
      <c r="I38" s="15" t="s">
        <v>128</v>
      </c>
      <c r="J38" s="16" t="s">
        <v>164</v>
      </c>
      <c r="K38" s="15" t="s">
        <v>306</v>
      </c>
      <c r="L38" s="47">
        <v>0</v>
      </c>
      <c r="M38" s="47">
        <v>1</v>
      </c>
      <c r="N38" s="47">
        <v>0</v>
      </c>
      <c r="O38" s="47">
        <v>1</v>
      </c>
      <c r="P38" s="47">
        <v>2</v>
      </c>
      <c r="Q38" s="15" t="s">
        <v>81</v>
      </c>
      <c r="R38" s="48" t="s">
        <v>299</v>
      </c>
      <c r="S38" s="48" t="s">
        <v>299</v>
      </c>
      <c r="T38" s="15" t="s">
        <v>308</v>
      </c>
      <c r="U38" s="49" t="s">
        <v>69</v>
      </c>
      <c r="V38" s="61" t="s">
        <v>69</v>
      </c>
      <c r="W38" s="61" t="s">
        <v>69</v>
      </c>
      <c r="X38" s="40" t="s">
        <v>69</v>
      </c>
      <c r="Y38" s="15" t="s">
        <v>70</v>
      </c>
      <c r="Z38" s="49" t="s">
        <v>69</v>
      </c>
      <c r="AA38" s="50">
        <f t="shared" si="17"/>
        <v>1</v>
      </c>
      <c r="AB38" s="51">
        <v>1</v>
      </c>
      <c r="AC38" s="40">
        <f t="shared" si="13"/>
        <v>1</v>
      </c>
      <c r="AD38" s="15" t="s">
        <v>309</v>
      </c>
      <c r="AE38" s="49" t="s">
        <v>310</v>
      </c>
      <c r="AF38" s="49" t="s">
        <v>69</v>
      </c>
      <c r="AG38" s="49" t="s">
        <v>69</v>
      </c>
      <c r="AH38" s="49" t="s">
        <v>69</v>
      </c>
      <c r="AI38" s="49" t="s">
        <v>69</v>
      </c>
      <c r="AJ38" s="50">
        <f t="shared" ref="AJ38" si="22">O38</f>
        <v>1</v>
      </c>
      <c r="AK38" s="50">
        <f t="shared" si="19"/>
        <v>1</v>
      </c>
      <c r="AL38" s="50">
        <v>1</v>
      </c>
      <c r="AM38" s="40">
        <f t="shared" si="14"/>
        <v>1</v>
      </c>
      <c r="AN38" s="15" t="s">
        <v>311</v>
      </c>
      <c r="AO38" s="49" t="s">
        <v>312</v>
      </c>
      <c r="AP38" s="67">
        <f t="shared" si="20"/>
        <v>2</v>
      </c>
      <c r="AQ38" s="47">
        <f>SUM(AB38,AL38)</f>
        <v>2</v>
      </c>
      <c r="AR38" s="40">
        <f t="shared" si="15"/>
        <v>1</v>
      </c>
      <c r="AS38" s="15" t="s">
        <v>280</v>
      </c>
    </row>
    <row r="39" spans="1:45" s="42" customFormat="1" ht="150">
      <c r="A39" s="24">
        <v>5</v>
      </c>
      <c r="B39" s="15" t="s">
        <v>313</v>
      </c>
      <c r="C39" s="15" t="s">
        <v>314</v>
      </c>
      <c r="D39" s="43" t="s">
        <v>315</v>
      </c>
      <c r="E39" s="35" t="s">
        <v>316</v>
      </c>
      <c r="F39" s="35" t="s">
        <v>249</v>
      </c>
      <c r="G39" s="35" t="s">
        <v>317</v>
      </c>
      <c r="H39" s="35" t="s">
        <v>318</v>
      </c>
      <c r="I39" s="35" t="s">
        <v>319</v>
      </c>
      <c r="J39" s="35" t="s">
        <v>164</v>
      </c>
      <c r="K39" s="35" t="s">
        <v>320</v>
      </c>
      <c r="L39" s="33">
        <v>1</v>
      </c>
      <c r="M39" s="33">
        <v>0</v>
      </c>
      <c r="N39" s="33">
        <v>0</v>
      </c>
      <c r="O39" s="34">
        <v>0</v>
      </c>
      <c r="P39" s="34">
        <v>1</v>
      </c>
      <c r="Q39" s="35" t="s">
        <v>81</v>
      </c>
      <c r="R39" s="35" t="s">
        <v>321</v>
      </c>
      <c r="S39" s="35" t="s">
        <v>322</v>
      </c>
      <c r="T39" s="30" t="s">
        <v>156</v>
      </c>
      <c r="U39" s="36" t="s">
        <v>323</v>
      </c>
      <c r="V39" s="52">
        <v>1</v>
      </c>
      <c r="W39" s="40">
        <v>0.9</v>
      </c>
      <c r="X39" s="40">
        <f t="shared" si="16"/>
        <v>0.9</v>
      </c>
      <c r="Y39" s="38" t="s">
        <v>324</v>
      </c>
      <c r="Z39" s="38" t="s">
        <v>325</v>
      </c>
      <c r="AA39" s="19" t="s">
        <v>69</v>
      </c>
      <c r="AB39" s="19" t="s">
        <v>69</v>
      </c>
      <c r="AC39" s="19" t="s">
        <v>69</v>
      </c>
      <c r="AD39" s="19" t="s">
        <v>69</v>
      </c>
      <c r="AE39" s="19" t="s">
        <v>69</v>
      </c>
      <c r="AF39" s="19" t="s">
        <v>69</v>
      </c>
      <c r="AG39" s="19" t="s">
        <v>69</v>
      </c>
      <c r="AH39" s="19" t="s">
        <v>69</v>
      </c>
      <c r="AI39" s="19" t="s">
        <v>69</v>
      </c>
      <c r="AJ39" s="19" t="s">
        <v>69</v>
      </c>
      <c r="AK39" s="19" t="s">
        <v>69</v>
      </c>
      <c r="AL39" s="19" t="s">
        <v>69</v>
      </c>
      <c r="AM39" s="19" t="s">
        <v>69</v>
      </c>
      <c r="AN39" s="19" t="s">
        <v>69</v>
      </c>
      <c r="AO39" s="19" t="s">
        <v>69</v>
      </c>
      <c r="AP39" s="52">
        <f t="shared" si="20"/>
        <v>1</v>
      </c>
      <c r="AQ39" s="79">
        <v>0.9</v>
      </c>
      <c r="AR39" s="40">
        <f t="shared" si="15"/>
        <v>0.9</v>
      </c>
      <c r="AS39" s="15" t="s">
        <v>326</v>
      </c>
    </row>
    <row r="40" spans="1:45" s="42" customFormat="1" ht="182.25">
      <c r="A40" s="24">
        <v>5</v>
      </c>
      <c r="B40" s="15" t="s">
        <v>313</v>
      </c>
      <c r="C40" s="15" t="s">
        <v>314</v>
      </c>
      <c r="D40" s="43" t="s">
        <v>327</v>
      </c>
      <c r="E40" s="35" t="s">
        <v>328</v>
      </c>
      <c r="F40" s="35" t="s">
        <v>249</v>
      </c>
      <c r="G40" s="35" t="s">
        <v>329</v>
      </c>
      <c r="H40" s="35" t="s">
        <v>330</v>
      </c>
      <c r="I40" s="35" t="s">
        <v>128</v>
      </c>
      <c r="J40" s="35" t="s">
        <v>125</v>
      </c>
      <c r="K40" s="35" t="s">
        <v>331</v>
      </c>
      <c r="L40" s="33">
        <v>1</v>
      </c>
      <c r="M40" s="33">
        <v>1</v>
      </c>
      <c r="N40" s="33">
        <v>1</v>
      </c>
      <c r="O40" s="33">
        <v>1</v>
      </c>
      <c r="P40" s="33">
        <v>1</v>
      </c>
      <c r="Q40" s="35" t="s">
        <v>332</v>
      </c>
      <c r="R40" s="35" t="s">
        <v>333</v>
      </c>
      <c r="S40" s="35" t="s">
        <v>322</v>
      </c>
      <c r="T40" s="30" t="s">
        <v>156</v>
      </c>
      <c r="U40" s="36" t="s">
        <v>323</v>
      </c>
      <c r="V40" s="52">
        <v>1</v>
      </c>
      <c r="W40" s="40">
        <v>0.70909999999999995</v>
      </c>
      <c r="X40" s="40">
        <f t="shared" si="16"/>
        <v>0.70909999999999995</v>
      </c>
      <c r="Y40" s="38" t="s">
        <v>334</v>
      </c>
      <c r="Z40" s="38" t="s">
        <v>325</v>
      </c>
      <c r="AA40" s="38">
        <f t="shared" si="17"/>
        <v>1</v>
      </c>
      <c r="AB40" s="40">
        <v>0.83330000000000004</v>
      </c>
      <c r="AC40" s="40">
        <f t="shared" si="13"/>
        <v>0.83330000000000004</v>
      </c>
      <c r="AD40" s="38" t="s">
        <v>335</v>
      </c>
      <c r="AE40" s="38" t="s">
        <v>336</v>
      </c>
      <c r="AF40" s="38">
        <f t="shared" ref="AF40" si="23">N40</f>
        <v>1</v>
      </c>
      <c r="AG40" s="38">
        <f>78/89</f>
        <v>0.8764044943820225</v>
      </c>
      <c r="AH40" s="40">
        <f t="shared" ref="AH40" si="24">IF(AG40/AF40&gt;100%,100%,AG40/AF40)</f>
        <v>0.8764044943820225</v>
      </c>
      <c r="AI40" s="38" t="s">
        <v>337</v>
      </c>
      <c r="AJ40" s="38" t="s">
        <v>338</v>
      </c>
      <c r="AK40" s="38">
        <f t="shared" si="19"/>
        <v>1</v>
      </c>
      <c r="AL40" s="39">
        <f>46/52</f>
        <v>0.88461538461538458</v>
      </c>
      <c r="AM40" s="40">
        <f>IF(AL40/AK40&gt;100%,100%,AL40/AK40)</f>
        <v>0.88461538461538458</v>
      </c>
      <c r="AN40" s="38" t="s">
        <v>339</v>
      </c>
      <c r="AO40" s="38" t="s">
        <v>340</v>
      </c>
      <c r="AP40" s="52">
        <f t="shared" si="20"/>
        <v>1</v>
      </c>
      <c r="AQ40" s="80">
        <f>AVERAGE(W40,AB40,AG40,AL40)</f>
        <v>0.8258549697493518</v>
      </c>
      <c r="AR40" s="40">
        <f t="shared" si="15"/>
        <v>0.8258549697493518</v>
      </c>
      <c r="AS40" s="15" t="s">
        <v>341</v>
      </c>
    </row>
    <row r="41" spans="1:45" s="2" customFormat="1" ht="17.25">
      <c r="A41" s="7"/>
      <c r="B41" s="7"/>
      <c r="C41" s="7"/>
      <c r="D41" s="7"/>
      <c r="E41" s="8" t="s">
        <v>342</v>
      </c>
      <c r="F41" s="8"/>
      <c r="G41" s="8"/>
      <c r="H41" s="8"/>
      <c r="I41" s="8"/>
      <c r="J41" s="8"/>
      <c r="K41" s="8"/>
      <c r="L41" s="9"/>
      <c r="M41" s="9"/>
      <c r="N41" s="9"/>
      <c r="O41" s="9"/>
      <c r="P41" s="9"/>
      <c r="Q41" s="8"/>
      <c r="R41" s="7"/>
      <c r="S41" s="7"/>
      <c r="T41" s="7"/>
      <c r="U41" s="7"/>
      <c r="V41" s="64"/>
      <c r="W41" s="64"/>
      <c r="X41" s="74">
        <f>AVERAGE(X34:X40)*20%</f>
        <v>0.180455</v>
      </c>
      <c r="Y41" s="7"/>
      <c r="Z41" s="7"/>
      <c r="AA41" s="9"/>
      <c r="AB41" s="9"/>
      <c r="AC41" s="84">
        <f>AVERAGE(AC34:AC40)*20%</f>
        <v>0.17933200000000002</v>
      </c>
      <c r="AD41" s="7"/>
      <c r="AE41" s="7"/>
      <c r="AF41" s="9"/>
      <c r="AG41" s="9"/>
      <c r="AH41" s="84">
        <f>AVERAGE(AH34:AH40)*20%</f>
        <v>0.19382022471910113</v>
      </c>
      <c r="AI41" s="7"/>
      <c r="AJ41" s="7"/>
      <c r="AK41" s="9"/>
      <c r="AL41" s="9"/>
      <c r="AM41" s="85">
        <f>AVERAGE(AM34:AM40)*20%</f>
        <v>0.1903846153846154</v>
      </c>
      <c r="AN41" s="7"/>
      <c r="AO41" s="7"/>
      <c r="AP41" s="64"/>
      <c r="AQ41" s="64"/>
      <c r="AR41" s="74">
        <f>AVERAGE(AR34:AR40)*20%</f>
        <v>0.18538157056426721</v>
      </c>
      <c r="AS41" s="7"/>
    </row>
    <row r="42" spans="1:45" s="6" customFormat="1" ht="20.25">
      <c r="A42" s="3"/>
      <c r="B42" s="3"/>
      <c r="C42" s="3"/>
      <c r="D42" s="3"/>
      <c r="E42" s="4" t="s">
        <v>343</v>
      </c>
      <c r="F42" s="3"/>
      <c r="G42" s="3"/>
      <c r="H42" s="3"/>
      <c r="I42" s="3"/>
      <c r="J42" s="3"/>
      <c r="K42" s="3"/>
      <c r="L42" s="5"/>
      <c r="M42" s="5"/>
      <c r="N42" s="5"/>
      <c r="O42" s="5"/>
      <c r="P42" s="5"/>
      <c r="Q42" s="3"/>
      <c r="R42" s="3"/>
      <c r="S42" s="3"/>
      <c r="T42" s="3"/>
      <c r="U42" s="3"/>
      <c r="V42" s="65"/>
      <c r="W42" s="65"/>
      <c r="X42" s="75">
        <f>X33+X41</f>
        <v>0.77103475308641978</v>
      </c>
      <c r="Y42" s="3"/>
      <c r="Z42" s="3"/>
      <c r="AA42" s="5"/>
      <c r="AB42" s="5"/>
      <c r="AC42" s="83">
        <f>AC33+AC41</f>
        <v>0.72804642039442047</v>
      </c>
      <c r="AD42" s="3"/>
      <c r="AE42" s="3"/>
      <c r="AF42" s="5"/>
      <c r="AG42" s="5"/>
      <c r="AH42" s="86">
        <f>AH33+AH41</f>
        <v>0.94955539333974082</v>
      </c>
      <c r="AI42" s="3"/>
      <c r="AJ42" s="3"/>
      <c r="AK42" s="5"/>
      <c r="AL42" s="5"/>
      <c r="AM42" s="86">
        <f>AM33+AM41</f>
        <v>0.97395197217675933</v>
      </c>
      <c r="AN42" s="3"/>
      <c r="AO42" s="3"/>
      <c r="AP42" s="65"/>
      <c r="AQ42" s="65"/>
      <c r="AR42" s="75">
        <f>AR33+AR41</f>
        <v>0.92632037042181703</v>
      </c>
      <c r="AS42" s="3"/>
    </row>
  </sheetData>
  <mergeCells count="21">
    <mergeCell ref="V14:Z15"/>
    <mergeCell ref="AA14:AE15"/>
    <mergeCell ref="AF14:AJ15"/>
    <mergeCell ref="AK14:AO15"/>
    <mergeCell ref="AP14:AS15"/>
    <mergeCell ref="A14:B15"/>
    <mergeCell ref="C14:C16"/>
    <mergeCell ref="A1:K1"/>
    <mergeCell ref="L1:P1"/>
    <mergeCell ref="D14:F15"/>
    <mergeCell ref="G14:Q15"/>
    <mergeCell ref="A2:K2"/>
    <mergeCell ref="H11:K11"/>
    <mergeCell ref="R14:U15"/>
    <mergeCell ref="F4:K4"/>
    <mergeCell ref="H5:K5"/>
    <mergeCell ref="H6:K6"/>
    <mergeCell ref="H7:K7"/>
    <mergeCell ref="H8:K8"/>
    <mergeCell ref="H9:K9"/>
    <mergeCell ref="H10:K10"/>
  </mergeCells>
  <phoneticPr fontId="14" type="noConversion"/>
  <dataValidations count="1">
    <dataValidation allowBlank="1" showInputMessage="1" showErrorMessage="1" error="Escriba un texto " promptTitle="Cualquier contenido" sqref="F16 F3:F13"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F14:F15 F1 F17:F33 F41:F1048576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122</v>
      </c>
    </row>
    <row r="3" spans="1:1">
      <c r="A3" t="s">
        <v>58</v>
      </c>
    </row>
    <row r="4" spans="1:1">
      <c r="A4" t="s">
        <v>249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C9A537-6340-403E-AE9D-33BDBA51BF4E}"/>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2025-08-29T17:15:17Z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